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лан реализации 2021" sheetId="1" r:id="rId1"/>
  </sheets>
  <definedNames>
    <definedName name="Excel_BuiltIn__FilterDatabase" localSheetId="0">'план реализации 2021'!$M$17:$M$208</definedName>
    <definedName name="Print_Area_0" localSheetId="0">'план реализации 2021'!$A$1:$L$178</definedName>
    <definedName name="Print_Area_0_0" localSheetId="0">'план реализации 2021'!$A$1:$L$174</definedName>
    <definedName name="Print_Area_0_0_0" localSheetId="0">'план реализации 2021'!$A$1:$L$171</definedName>
    <definedName name="Print_Titles_0" localSheetId="0">'план реализации 2021'!$3:$4</definedName>
    <definedName name="Print_Titles_0_0" localSheetId="0">'план реализации 2021'!$3:$4</definedName>
    <definedName name="_xlnm.Print_Titles" localSheetId="0">'план реализации 2021'!$3:$4</definedName>
    <definedName name="_xlnm.Print_Area" localSheetId="0">'план реализации 2021'!$A$1:$M$211</definedName>
    <definedName name="отчёт" localSheetId="0">'план реализации 2021'!$3:$4</definedName>
  </definedNames>
  <calcPr fullCalcOnLoad="1"/>
</workbook>
</file>

<file path=xl/sharedStrings.xml><?xml version="1.0" encoding="utf-8"?>
<sst xmlns="http://schemas.openxmlformats.org/spreadsheetml/2006/main" count="986" uniqueCount="450">
  <si>
    <t>ОТЧЕТ
об исполнении плана реализации государственной программы Кировской области 
«Охрана окружающей среды, воспроизводство и использование природных ресурсов» 
за 2022 год</t>
  </si>
  <si>
    <t>Приложение № 1</t>
  </si>
  <si>
    <t>№ п/п</t>
  </si>
  <si>
    <t>Наименование государственной программы, подпрограммы, отдельного мероприятия, проекта, мероприятия</t>
  </si>
  <si>
    <t xml:space="preserve">Ответственный исполнитель, соисполнитель, участник </t>
  </si>
  <si>
    <t xml:space="preserve">Плановый срок </t>
  </si>
  <si>
    <t>Фактический срок</t>
  </si>
  <si>
    <t>Источник финансирования</t>
  </si>
  <si>
    <t xml:space="preserve">Плановые расходы  на 2022 год (тыс. рублей)
</t>
  </si>
  <si>
    <t>Фактические расходы за  2022 год (тыс. рублей)</t>
  </si>
  <si>
    <t>Отношение фактических расходов к плановым (процентов)</t>
  </si>
  <si>
    <t>Результат реализации мероприятия государственной программы (краткое описание)</t>
  </si>
  <si>
    <t>Статус выполнения мероприятия</t>
  </si>
  <si>
    <t xml:space="preserve">начало реализации </t>
  </si>
  <si>
    <t xml:space="preserve">окончание реализации </t>
  </si>
  <si>
    <t xml:space="preserve">Государственная программа Кировской области "Охрана окружающей среды, воспроизводство и использование природных ресурсов" </t>
  </si>
  <si>
    <t>Албегова А.В. –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 (по согласованию);
Михайлов М.В. - руководитель региональной службы по тарифам Кировской области (по согласованию);
Тетерин А.А. – министр лесного хозяйства Кировской области (по согласованию)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</si>
  <si>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</si>
  <si>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</si>
  <si>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</si>
  <si>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</si>
  <si>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</si>
  <si>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1.</t>
  </si>
  <si>
    <t xml:space="preserve">Отдельное мероприятие "Развитие водохозяйственного комплекса" </t>
  </si>
  <si>
    <t>Горченко П.А. – начальник отдела водных ресурсов министерства охраны окружающей среды Кировской области;
органы местного самоуправления (по согласованию)</t>
  </si>
  <si>
    <t>1.1.</t>
  </si>
  <si>
    <t>Строительство  берегоукрепления Белохолуницкого водохранилища  в г. Белая Холуница Белохолуницкого района Кировской области</t>
  </si>
  <si>
    <t>Горченко П.А. – начальник отдела водных ресурсов министерства охраны окружающей среды Кировской области;
Кашин С.А. - глава Белохолуницкого городского поселения</t>
  </si>
  <si>
    <t>1.1.1.</t>
  </si>
  <si>
    <t>Корректировка проектной документации "Строительство берегоукрепления Белохолуницкого водохранилища в г. Белая Холуница Белохолуницкого района Кировской области"</t>
  </si>
  <si>
    <t>Получено положительное заключение государственной экспертизы на откорректированную проектную документацию.</t>
  </si>
  <si>
    <t>выполнено</t>
  </si>
  <si>
    <t>1.2.</t>
  </si>
  <si>
    <t>Капитальный ремонт гидроузла на р. Плоская у дер. Корюгино Слободского района Кировской области</t>
  </si>
  <si>
    <t>Горченко П.А. – начальник отдела водных ресурсов министерства охраны окружающей среды Кировской области;
Житников С.А. - глава администрации Бобинского сельского поселения</t>
  </si>
  <si>
    <t>1.2.1.</t>
  </si>
  <si>
    <t>Выполнение работ по капитальному ремонту гидроузла на р. Плоская у дер. Корюгино Слободского района Кировской области</t>
  </si>
  <si>
    <t>Администрацией поселения заключен муниципальный контракт на выполнение капитального ремонта, договор на ведение авторского надзора, соглашение на осуществление строительного контроля. 
Работы по капитальному ремонту выполнены в полном объеме, гидроузел приведен в безопасное техническое состояние. Не произведены компенсационные выплаты за негативное воздействие на окружающую среду, так как отсутствуют основания для внесения платы.</t>
  </si>
  <si>
    <t>1.3.</t>
  </si>
  <si>
    <t>Капитальный ремонт гидроузла Шошминского водохранилища в местечке Опытное Поле Яранского района Кировской области</t>
  </si>
  <si>
    <t>Горченко П.А. – начальник отдела водных ресурсов министерства охраны окружающей среды Кировской области;
Бусыгина И.А. - глава администрации Опытнопольского сельского поселения</t>
  </si>
  <si>
    <t>1.3.1.</t>
  </si>
  <si>
    <t>Выполнение работ по капитальному ремонту гидроузла Шошминского водохранилища в местечке Опытное Поле Яранского района Кировской области</t>
  </si>
  <si>
    <t>Администрацией поселения заключен муниципальный контракт на выполнение капитального ремонта, договор на ведение авторского надзора, соглашение на осуществление строительного контроля. 
Выполнены культуртехнические работы, устройство обводного канала, временных съездов и площадок складирования, ремонт шахты и трубчатого водосброса. Начаты работы по восстановлению стенок быстротока и гасителя</t>
  </si>
  <si>
    <t>1.4.</t>
  </si>
  <si>
    <t xml:space="preserve">Подводно-техническое обследование гидротехнических сооружений Белохолуницкого водохранилища в г. Белая Холуница Белохолуницкого района Кировской области </t>
  </si>
  <si>
    <t>Выполнено подводно-техническое обследование гидротехнических сооружений Белохолуницкого водохранилища, подготовлен отчет о результатах обследования.</t>
  </si>
  <si>
    <t>2.</t>
  </si>
  <si>
    <t xml:space="preserve">Отдельное мероприятие "Охрана, воспроизводство и регулирование использования объектов животного мира и среды их обитания"                                                             </t>
  </si>
  <si>
    <t xml:space="preserve">Анисимов Д.С. – заместитель министра охраны окружающей среды Кировской области;   
Тужаров Е.С. – директор КОГКУ "Центр охраны и использования животного мира"  
органы местного самоуправления (по согласованию)                                      </t>
  </si>
  <si>
    <t>2.1.</t>
  </si>
  <si>
    <t>Осуществление переданных полномочий Российской Федерации в области охраны и использования объектов животного мира, в том числе федеральный государственный контроль (надзор) в области охраны, воспроизводства и использования объектов животного мира и среды их обитания (за исключением охотничьих ресурсов и водных биологических ресурсов)</t>
  </si>
  <si>
    <t xml:space="preserve">Шалагинов О.Н. - начальник управления охраны и использования животного мира министерства охраны окружающей среды Кировской области;   
Тужаров Е.С. – директор КОГКУ "Центр охраны и использования животного мира"  </t>
  </si>
  <si>
    <t>Организована и осуществлена охрана и воспроизводство объектов животного мира и среды их обитания. Осуществлен федеральный государственный контроль (надзор) в области охраны, воспроизводства и использования объектов животного мира и среды их обитания. Обеспечена выдача разрешений на использование объектов животного мира не отнесенных к объектам охоты. Проведена работа по изготовлению искусственных гнездовий для хищных птиц на территории Кировской области (государственный контракт от 31.05.2022 № 03402000033220046750001)</t>
  </si>
  <si>
    <t>2.2.</t>
  </si>
  <si>
    <r>
      <rPr>
        <sz val="11"/>
        <color indexed="8"/>
        <rFont val="Times New Roman"/>
        <family val="1"/>
      </rPr>
      <t>Осуществление переданных полномочий Российской Федерации в области охоты и сохранения охотничьих ресурсов,</t>
    </r>
    <r>
      <rPr>
        <sz val="11"/>
        <rFont val="Times New Roman"/>
        <family val="1"/>
      </rPr>
      <t xml:space="preserve"> в том числе</t>
    </r>
    <r>
      <rPr>
        <sz val="11"/>
        <color indexed="8"/>
        <rFont val="Times New Roman"/>
        <family val="1"/>
      </rPr>
      <t xml:space="preserve"> осуществление сохранения и использования охотничьих ресурсов и федерального государственного охотничьего контроля (надзора)</t>
    </r>
  </si>
  <si>
    <t xml:space="preserve">Шалагинов О.Н. - начальник управления охраны и использования животного мира министерства охраны окружающей среды Кировской области;
Тужаров Е.С. – директор КОГКУ "Центр охраны и использования животного мира"  </t>
  </si>
  <si>
    <t>Организовано и осуществлено сохранение и использование охотничьих ресурсов и среды их обитания. Указом Губернатора Кировской области от 26.07.2022 № 38 «Об утверждении лимита добычи охотничьих ресурсов и квот (объемов) их добычи на территории Кировской области на период с 01.08.2022 до 01.08.2023» установлены лимиты добычи охотничьих ресурсов и квот их добычи. Определены виды разрешенной охоты и ограничений охоты в охотничьих угодьях на территории Кировской области. Обеспечено ведение государственного охотхозяйственного реестра и осуществление государственного мониторинга охотничьих ресурсов и среды их обитания. Проведено регулирование численности объектов животного мира, отнесенных к объектам охоты. Принято 36 решений о регулировании численности охотничьих ресурсов. В ходе проведения мероприятий добыто 24 особи волка, 88 особей лисицы, 44 особи енотовидной собаки, 56 кабанов.
Организовано и осуществлено оказание государственных услуг по выдаче разрешений и бланков разрешений на добычу охотничьих ресурсов, по выдаче и аннулированию охотничьих билетов единого федерального образца. Областным уполномоченным государственным органом юридическим лицам и индивидуальным предпринимателям выдано 40005 бланков разрешения на добычу охотничьих ресурсов. На основании обращений граждан в отчетный период выдано 6674 разрешения на добычу охотничьих ресурсов. Осуществлен федеральный государственный охотничий контроль (надзор), контроль за использованием капканов и других устройств, используемых при осуществлении охоты, контроль за оборотом продукции охоты. Обеспечена деятельность юридических лиц или индивидуальных предпринимателей, заключивших охотхозяйственные соглашения, по предупреждению, выявлению и пресечению нарушений требований в области охоты и сохранения охотничьих ресурсов. Проведены мероприятия по распределению разрешений на добычу охотничьих ресурсов между физическими лицами, осуществляющими охоту в общедоступных охотничьих угодьях Кировской области, а также заданий на проведение работ по сохранению охотничьих ресурсов в охотничьих угодьях. Осуществлена реализация положений Схемы размещения, охраны и использования охотничьих угодий на территории Кировской области</t>
  </si>
  <si>
    <t>2.3.</t>
  </si>
  <si>
    <t xml:space="preserve">Финансовое обеспечение КОГКУ "Центр охраны и использования животного мира"
</t>
  </si>
  <si>
    <t xml:space="preserve">Анисимов Д.С. - заместитель министра охраны окружающей среды Кировской области; 
Тужаров Е.С.  – директор КОГКУ "Центр охраны и использования животного мира"  </t>
  </si>
  <si>
    <t>Обеспечена охрана, воспроизводство, регулирование использования объектов животного мира, отнесенных и не отнесённых к объектам охоты, и среды их обитания, осуществлен федеральный государственный контроль (надзор) в области охраны, воспроизводства и использования объектов животного мира и среды их обитания и федеральный государственный охотничий контроль (надзор) в соответствии с Уставом учреждения.</t>
  </si>
  <si>
    <t>2.4.</t>
  </si>
  <si>
    <t>Стимулирование действий муниципальных образований по выплатам вознаграждения по добыче волка</t>
  </si>
  <si>
    <t>Шалагинов О.Н. - начальник управления охраны и использования животного мира министерства охраны окружающей среды Кировской области;
Тужаров Е.С.  – директор КОГКУ "Центр охраны и использования животного мира"  
органы местного самоуправления (по согласованию)</t>
  </si>
  <si>
    <t>не выполнено</t>
  </si>
  <si>
    <t>3.</t>
  </si>
  <si>
    <t>Отдельное мероприятие  "Сокращение вредного воздействия отходов производства и потребления на окружающую среду"</t>
  </si>
  <si>
    <t>Михайлов М.В. - руководитель региональной службы по тарифам Кировской области;
Албегова А.В. -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области;
Тетерин А.А. – министр лесного хозяйства Кировской области;
Женихова О.В. – заместитель министра охраны окружающей среды Кировской области; 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Петухова И.Ю. –  начальник управления по обращению с отходами министерства охраны окружающей среды Кировской области;
Матвеева С.А. –  консультант  управления по обращению с отходами министерства охраны окружающей среды Кировской области;
Гизатуллин И.М. - генеральный директор 
АО "Куприт" (по согласованию);
Ситников Д.Н. - и.о. генерального директора 
АО "Вятские автомобильные дороги" (по согласованию);
органы местного самоуправления (по согласованию)</t>
  </si>
  <si>
    <t>3.1.</t>
  </si>
  <si>
    <t>Совершенствование системы государственного регулирования в сфере обращения с отходами, создание эффективных механизмов управления сферой обращения с отходами производства и потребления</t>
  </si>
  <si>
    <t>Албегова А.В. -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области;
Петухова И.Ю. –  начальник управления по обращению с отходами министерства охраны окружающей среды Кировской области;
Михайлов М.В. - руководитель региональной службы по тарифам Кировской области</t>
  </si>
  <si>
    <t xml:space="preserve">3.1.1. </t>
  </si>
  <si>
    <t>Осуществление государственного контроля (надзора) в части правильности применения тарифов в области обращения с твердыми коммунальными отходами</t>
  </si>
  <si>
    <t>Михайлов М.В. - руководитель региональной службы по тарифам Кировской области</t>
  </si>
  <si>
    <t>не требуется</t>
  </si>
  <si>
    <t>Х</t>
  </si>
  <si>
    <t>Осуществлялись контрольные мероприятия без взаимодействия с подконтрольными субъектами, а именно контроль за соблюдением стандартов раскрытия информации организациями, осуществляющими регулируемую деятельность в сфере обращения с твердыми коммунальными отходами.
Контроль осуществлялся ежемесячно, в отношении 100% организаций.
Выявлены нарушения в отношении 3 регулируемых организаций.
К административной ответственности по части 1 статьи 19.8.1 КоАП РФ должностные лица регулируемых организаций не привлекались в связи с особенностями проведения госконтроля (надзора) в 2022 году в соответствии с постановлением Правительства РФ от 10.03.2022 N 336 "Об особенностях организации и осуществления государственного контроля (надзора), муниципального контроля"</t>
  </si>
  <si>
    <t>3.1.2.</t>
  </si>
  <si>
    <t xml:space="preserve">Регулирование деятельности регионального оператора по обращению с твердыми коммунальными отходами
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</si>
  <si>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</t>
  </si>
  <si>
    <t>3.1.2.1.</t>
  </si>
  <si>
    <t>Организация согласования условий проведения торгов, по результатам которых формируются цены на услуги по транспортированию твердых коммунальных отходов</t>
  </si>
  <si>
    <t>В 4-ом квартале осуществлено согласование условий проведения торгов, по результатам которых формируются цены на услуги по транспортированию твердых коммунальных отходов. В декабре региональным оператором проведены торги по выбору операторов по транспортированию ТКО для оказания услуги по вывозу ТКО в зоне деятельности регионального оператора АО "Куприт"</t>
  </si>
  <si>
    <t>3.1.2.2.</t>
  </si>
  <si>
    <t xml:space="preserve">Осуществление анализа сведений об объеме и (или) о массе накопленных  твердых коммунальных отходов, а также твердых коммунальных отходов в отношении которых были осуществлены сбор, транспортирование, обработка, утилизация, обезвреживание и (или) захоронение, соблюдения потоков твердых коммунальных отходов </t>
  </si>
  <si>
    <t xml:space="preserve">с 01.01.2022 по 31.08.2022 министерством строительства, энергетики и жилищно-коммунального хозяйства Кировской области проанализировано 8 отчетов АО "Куприт" об объеме и (или) о массе накопленных твердых коммунальных отходов, а также ТКО, в отношении которых были осуществлены сбор, транспортирование, обработка, утилизация, обезвреживание и (или) захоронение (далее - отчет).
С 01.09.2022 министерством охраны окружающей среды осуществлен ежемесячный анализ 4 отчетов АО "Куприт" </t>
  </si>
  <si>
    <t>3.1.2.3.</t>
  </si>
  <si>
    <t xml:space="preserve">Координация взаимодействия регионального оператора по обращению с твердыми коммунальными отходами и органов местного самоуправления по оказанию коммунальной услуги в сфере обращения с твердыми коммунальными отходами </t>
  </si>
  <si>
    <t>Проведено 45 координационных совещаний с органами местного самоуправления, региональным оператором и транспортными организациями в части решения вопросов по организации вывоза ТКО с территории муниципальных образований Кировской области.</t>
  </si>
  <si>
    <t>3.1.3.</t>
  </si>
  <si>
    <t xml:space="preserve">Актуализация действующих нормативных правовых актов и разработка нормативных правовых актов в сфере обращения с отходами
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</si>
  <si>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01.09.2022);
Петухова И.Ю. –  начальник управления по обращению с отходами министерства охраны окружающей среды Кировской области</t>
  </si>
  <si>
    <t>В связи передачей полномочий разработаны новые распоряжения министерства охраны окружающей среды  в сфере обращения с отходами  (от 16.11.2022 № 29, от 18.11.2022 № 30, от 18.11.2022 № 31, от 19.12.2022 № 39)</t>
  </si>
  <si>
    <t>3.1.4.</t>
  </si>
  <si>
    <t>Приобретение неисключительных (пользовательских) имущественных прав на использование программы для электронных вычислительных машин "Модуль обработки данных комплексной автоматизированной системы управления "Управление отходами"</t>
  </si>
  <si>
    <t>Климентовский В.А. - и.о. министра строительства, энергетики и жилищно-коммунального хозяйства Кировской области;
Албегова А.В. - и.о. министра охраны окружающей среды Кировской области;
Гизатуллин И.М. - генеральный директор 
АО "Куприт"</t>
  </si>
  <si>
    <t>В 2022 году в связи с отсутствием возможности исполнения ООО «Большая Тройка» государственного контракта на приобретение неисключительных (пользовательских) имущественных прав (лицензии) на использование программы для ЭВМ «Модуль обработки данных комплексной автоматизированной системы управления (КАСУ) «Управление отходами» в срок до 01.01.2023 объем средств с 2022 года перенесен на 2023 год.</t>
  </si>
  <si>
    <t>3.2.</t>
  </si>
  <si>
    <t>Реализация мероприятий региональной программы в области обращения с отходами, в том числе с твердыми коммунальными отходами, на территории Кировской области</t>
  </si>
  <si>
    <t>Албегова А.В. -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области;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Тетерин А.А. – министр лесного хозяйства Кировской области;
Петухова И.Ю. –  начальник управления по обращению с отходами министерства охраны окружающей среды Кировской области;
Матвеева С.А. –   консультант управления по обращению с отходами министерства охраны окружающей среды Кировской области;
Гизатуллин И.М. - генеральный директор 
АО "Куприт";
Ситников Д.Н. - и.о. генерального директора 
АО "Вятские автомобильные дороги";
органы местного самоуправления (по согласованию)</t>
  </si>
  <si>
    <t>3.2.1.</t>
  </si>
  <si>
    <t>Создание и развитие инфраструктуры по обращению с отходами, в том числе с твердыми коммунальными отходами</t>
  </si>
  <si>
    <t>Албегова А.В. -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области;
Гизатуллин И.М. - генеральный директор 
АО "Куприт";
Ситников Д.Н. - и.о. генерального директора 
АО "Вятские автомобильные дороги"</t>
  </si>
  <si>
    <t>3.2.1.1.</t>
  </si>
  <si>
    <t>Расширение и обновление мусоровозного парка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</si>
  <si>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01.09.2022);
Гизатуллин И.М. - генеральный директор 
АО "Куприт"</t>
  </si>
  <si>
    <t>АО «Куприт» приобретены 3 единицы специализированной техники. Обеспечено транспортирование отходов в муниципальных образованиях в соответствии с требованиями законодательства.</t>
  </si>
  <si>
    <t>3.2.1.2.</t>
  </si>
  <si>
    <t xml:space="preserve">Развитие системы сбора отходов от использования товаров, в том числе ртуть содержащих отходов, отработанных источников малого тока (батареек) у населения
</t>
  </si>
  <si>
    <t>Петухова И.Ю. –  начальник управления по обращению с отходами министерства охраны окружающей среды Кировской области</t>
  </si>
  <si>
    <t xml:space="preserve">Обеспечен сбор отходов от использования товаров с последующей передачей данных отходов на переработку в соответствии с требованиями законодательства, снижено количество отходов, направляемых на захоронение.
</t>
  </si>
  <si>
    <t>3.2.1.3.</t>
  </si>
  <si>
    <t>Строительство объектов размещения твердых коммунальных отходов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</si>
  <si>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01.09.2022);
Ситников Д.Н. - и.о. генерального директора 
АО "Вятские автомобильные дороги"</t>
  </si>
  <si>
    <t>3.2.1.3.1.</t>
  </si>
  <si>
    <t xml:space="preserve">Проектирование и строительство межмуниципальных полигонов ТКО
</t>
  </si>
  <si>
    <t>3.2.1.3.1.1.</t>
  </si>
  <si>
    <t>Передача проектно-сметной документации по строительству объекта коммунально-бытового назначения</t>
  </si>
  <si>
    <t>От Правительства Кировской области АО "Вятские автомобильные дороги" передана проектно-сметная документация по созданию объекта коммунально-бытового назначения - межмуниципальный полигон ТБО для Свечинского и Шабалинского районов Кировской области. АО «Вятские автомобильные дороги» в доход областного бюджета перечислена компенсация за полученную проектно-сметную документацию. 
Оставшаяся сумма 1302,51 тыс. рублей запланирована на 2023 год</t>
  </si>
  <si>
    <t>3.2.1.3.1.2.</t>
  </si>
  <si>
    <t xml:space="preserve">Создание объекта коммунально-бытового назначения 
</t>
  </si>
  <si>
    <t xml:space="preserve">АО «Вятавтодор» построена и введена в эксплуатацию подъездная автодорога к полигону.  Начато строительство 2 этапа полигона: проведена закупка материалов, выполнены подготовительные работы. В связи с неблагоприятными погодными условиями приостановлены работы по устройству дренажа, дождевой канализации и укладке бентонитовых матов. Срок сдачи объекта перенесен на 2 квартал 2023 года. </t>
  </si>
  <si>
    <t xml:space="preserve">3.2.1.4. </t>
  </si>
  <si>
    <t>Мониторинг исполнения регулируемой или нерегулируемой организацией мероприятий инвестиционных программ в области обращения с твердыми коммунальными отходами</t>
  </si>
  <si>
    <t>АО «Вятавтодор» представлено 2 отчета о реализации мероприятий инвестиционной программы в области обращения с ТКО.</t>
  </si>
  <si>
    <t>3.2.1.5.</t>
  </si>
  <si>
    <t>Приобретение контейнеров для ТКО</t>
  </si>
  <si>
    <t>Региональным оператором АО «Куприт» закуплено 2036 контейнеров. Обеспечено содержание (ремонт) контейнеров и бункеров.</t>
  </si>
  <si>
    <t>3.2.1.6.</t>
  </si>
  <si>
    <t xml:space="preserve">Создание мест (площадок) накопления твердых коммунальных отходов 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</si>
  <si>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01.09.2022);
органы местного самоуправления (по согласованию)</t>
  </si>
  <si>
    <t>Фактические расходы меньше плановых за счет экономии бюджетных средств. Кроме того, в течение 2022 года администрацией г. Кирова были отсужены все судебные решения по созданию контейнерных площадок. В силу вступило только одно судебное решение, которое было реализовано.
Заявок по корректировке местного бюджета не поступало</t>
  </si>
  <si>
    <t>3.2.2.</t>
  </si>
  <si>
    <t>Ликвидация накопленного экологического вреда окружающей среде</t>
  </si>
  <si>
    <t xml:space="preserve">Петухова И.Ю. –  начальник управления по обращению с отходами министерства охраны окружающей среды Кировской области;
органы местного самоуправления (по согласованию)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Тетерин А.А. – министр лесного хозяйства Кировской области;
Торопова И.В. – директор КОГБУ "Областной природоохранный центр"
</t>
  </si>
  <si>
    <t>3.2.2.1.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</si>
  <si>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</t>
  </si>
  <si>
    <t>3.2.2.1.1.</t>
  </si>
  <si>
    <t>Предоставление субсидий из областного бюджета местным бюджетам на ликвидацию свалок бытовых (коммунальных) отходов на территории Кировской области, не отвечающих требованиям природоохранного законодательства</t>
  </si>
  <si>
    <t>3.2.2.1.2.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</si>
  <si>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 в соответствие с графиками органов местного самоуправления</t>
  </si>
  <si>
    <t>Муниципальные образования предусмотрели дополнительные средства в местном бюджете на ликвидацию свалок.</t>
  </si>
  <si>
    <t>3.2.2.2.</t>
  </si>
  <si>
    <t xml:space="preserve">Выявление объектов накопленного экологического вреда окружающей среде и принятие мер по включению выявленных объектов в государственный реестр объектов накопленного экологического вреда окружающей среде </t>
  </si>
  <si>
    <t>Подготовлены и направлены 3 заявки в Минприроды России для включения объектов (2 свалки в г. Малмыж и свалка в г. Луза) в государственный реестр объектов накопленного экологического вреда окружающей среде (далее – ГРОНВОС). По результатам рассмотрения 2 свалки в г. Малмыж и свалка в г. Луза  включены в ГРОНВОС.</t>
  </si>
  <si>
    <t>3.2.2.3.</t>
  </si>
  <si>
    <t>Проведение рейдовых контрольных мероприятий с целью выявления мест несанкционированного размещения отходов с дальнейшим мониторингом их ликвидации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</si>
  <si>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</t>
  </si>
  <si>
    <r>
      <rPr>
        <sz val="11"/>
        <rFont val="Times New Roman"/>
        <family val="1"/>
      </rPr>
      <t>В рамках рассмотрения обращений граждан по фактам несанкционированного размещения отходов производства и потребления, а также в ходе рейдовых мероприятий, выявлена 145 несанкционированная свалк</t>
    </r>
    <r>
      <rPr>
        <sz val="11"/>
        <color indexed="8"/>
        <rFont val="Times New Roman"/>
        <family val="1"/>
      </rPr>
      <t xml:space="preserve">а общей площадью 33,67 га
</t>
    </r>
  </si>
  <si>
    <t>3.2.2.4.</t>
  </si>
  <si>
    <t xml:space="preserve">Проведение региональных надзорных мероприятий по предупреждению причинения вреда окружающей среде при размещении бесхозяйных отходов, в том числе ТКО, выявление случаев причинения такого вреда и ликвидация его последствий
</t>
  </si>
  <si>
    <r>
      <rPr>
        <sz val="11"/>
        <rFont val="Times New Roman"/>
        <family val="1"/>
      </rPr>
      <t xml:space="preserve"> По выявленным фактам несанкционированного размещения отходов производства и потребления в территориальные управления и администрации районных муниципальных образований направлено 287 материалов с требованием по их ликвидации. По результатам вышеуказанных мероприятий было ликвидировано 278 несанкционированных свалки общей площадь</t>
    </r>
    <r>
      <rPr>
        <sz val="11"/>
        <color indexed="8"/>
        <rFont val="Times New Roman"/>
        <family val="1"/>
      </rPr>
      <t>ю 37,86 га</t>
    </r>
  </si>
  <si>
    <t>3.2.2.5.</t>
  </si>
  <si>
    <t>Ведение регионального реестра мест несанкционированного размещения отходов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</si>
  <si>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Торопова И.В. – директор КОГБУ "Областной природоохранный центр"</t>
  </si>
  <si>
    <t xml:space="preserve"> Внесена 145 записей в региональный реестр мест несанкционированного размещения отходов о несанкционированном обнаружении размещения отходов, в том числе ТКО, обнаруженных на территории Кировской области</t>
  </si>
  <si>
    <t>3.2.2.6.</t>
  </si>
  <si>
    <t>Ликвидация несанкционированных свалок на землях лесного фонда Кировской области</t>
  </si>
  <si>
    <t>Тетерин А.А. – министр лесного хозяйства Кировской области</t>
  </si>
  <si>
    <t>Фактические расходы меньше плановых за счет экономии бюджетных средств. 
Ликвидированы 33 несанкционированные свалки общим объемом 6 276,5 куб. метров на территориях Кирово-Чепецкого, Мурашинского, Нагорского, Омутнинского, Слободского, Юрьянского районов Кировской области и Ленинском районе г. Кирова</t>
  </si>
  <si>
    <t>3.2.2.7.</t>
  </si>
  <si>
    <t xml:space="preserve">Рекультивация полигонов отходов
</t>
  </si>
  <si>
    <t>Петухова И.Ю. –  начальник управления по обращению с отходами министерства охраны окружающей среды Кировской области;
органы местного самоуправления</t>
  </si>
  <si>
    <t>3.2.2.7.1.</t>
  </si>
  <si>
    <t xml:space="preserve">Рекультивация полигона ТБО г. Уржум
</t>
  </si>
  <si>
    <t>Петухова И.Ю. –  начальник управления по обращению с отходами министерства охраны окружающей среды Кировской области;
Байбородов В.В. – глава Уржумского района
Савбанова Т.В. – главный специалист  управления по обращению с отходами министерства охраны окружающей среды Кировской области</t>
  </si>
  <si>
    <t>3.2.2.7.1.1.</t>
  </si>
  <si>
    <t xml:space="preserve">Изучение рынка стоимости разработки проектной документации по
</t>
  </si>
  <si>
    <t xml:space="preserve">Байбородов В.В. – глава Уржумского района
</t>
  </si>
  <si>
    <t>Определена начальная стоимость проектных работ</t>
  </si>
  <si>
    <t>3.2.2.7.1.2.</t>
  </si>
  <si>
    <t>Направление в министерство финансов Кировской области предложений по выделению средств областного бюджета на разработку проектной документации по рекультивации полигона ТБО г. Уржум</t>
  </si>
  <si>
    <t>Байбородов В.В. – глава Уржумского района
Петухова И.Ю. –  начальник управления по обращению с отходами министерства охраны окружающей среды Кировской области</t>
  </si>
  <si>
    <t xml:space="preserve">Принято решение о выделении средств областного бюджета на разработку проектной документации по рекультивации полигона ТБО г. Уржум </t>
  </si>
  <si>
    <t>3.2.2.7.1.3.</t>
  </si>
  <si>
    <t>Подготовка проекта технического задания на разработку проекта по рекультивации полигона ТБО г. Уржум</t>
  </si>
  <si>
    <t xml:space="preserve">Байбородов В.В.– глава Уржумского района
</t>
  </si>
  <si>
    <t>Разработан проект технического задание на разработку проекта по рекультивации полигона ТБО г. Уржум</t>
  </si>
  <si>
    <t>3.2.2.7.1.4.</t>
  </si>
  <si>
    <t>Проведение обследования полигона ТБО г. Уржум, выявление влияния на окружающую среду</t>
  </si>
  <si>
    <t>Обследование проведено. Проведены маркшейдерские работы, заключение получено.</t>
  </si>
  <si>
    <t>3.2.2.7.1.5.</t>
  </si>
  <si>
    <t>Подготовка и направление заявки на включение полигона ТБО г. Уржум в ГРОНВОС по результатам обследования</t>
  </si>
  <si>
    <t>Петухова И.Ю. –  начальник управления по обращению с отходами министерства охраны окружающей среды Кировской области;
Байбородов В.В. – глава Уржумского района</t>
  </si>
  <si>
    <t>Завершено обследование полигона. Заключение по итогам обследования получено в конце декабря Заявка будет направлена в 1 квартале 2023 года.</t>
  </si>
  <si>
    <t>3.2.2.7.1.6.</t>
  </si>
  <si>
    <t>Внесение изменений в региональную программу в области обращения с отходами, в том числе с твердыми коммунальными отходами, на территории Кировской области на 2019 - 2029 годы, утвержденную постановлением Правительства Кировской области от 06.12.2019 № 621-П</t>
  </si>
  <si>
    <t>Савбанова Т.В. – главный специалист  управления по обращению с отходами министерства охраны окружающей среды Кировской области</t>
  </si>
  <si>
    <t>Внесены изменения в региональную программу в области обращения с отходами, в том числе с твердыми коммунальными отходами, на территории Кировской области на 2019 - 2029 годы, утвержденную постановлением Правительства Кировской области от 06.12.2019 № 621-П, от 24.10.2022 № 566-П.</t>
  </si>
  <si>
    <t>3.2.3.</t>
  </si>
  <si>
    <t>Информирование населения Кировской области по вопросам обращения с отходами</t>
  </si>
  <si>
    <t>Матвеева С.А. –   консультант управления по обращению с отходами министерства охраны окружающей среды Кировской области</t>
  </si>
  <si>
    <t>3.2.3.1.</t>
  </si>
  <si>
    <t xml:space="preserve">Организация постоянного информирования граждан по вопросам в области обращения с отходами
</t>
  </si>
  <si>
    <t xml:space="preserve">Подготовлено 93 информационных повода, которые опубликованы на официальном сайте Правительства Кировской области, на сайте министерства охраны окружающей среды Кировской области, а также на страницах в социальных сетях. </t>
  </si>
  <si>
    <t>3.2.3.2.</t>
  </si>
  <si>
    <t xml:space="preserve">Организация и проведение экологических акций и мероприятий, связанных с реализацией комплекса мер по реформированию системы обращения с ТКО </t>
  </si>
  <si>
    <t xml:space="preserve">Состоялся областной экофестиваль «Зеленая среда», в котором участвовало порядка 340 детей. В честь Всемирного дня охраны окружающей среды на 6 площадках города организована всероссийская акция «Марафон зеленых дел», в котором приняло участие порядка 1000 жителей. В мкр. Лянгасово и в г. Слободском прошел областной фестиваль «Зеленая суббота». Участие в фестивале приняло порядка 350 человек. В Александровском саду г. Кирова прошел первый региональный фестиваль «Зеленый экофест», участие в котором приняло порядка 700 человек. </t>
  </si>
  <si>
    <t>4.</t>
  </si>
  <si>
    <t>Региональный проект "Ликвидация (рекультивация) свалок в границах городов на территории Кировской области"</t>
  </si>
  <si>
    <t xml:space="preserve">Албегова А.В. – и.о. министра охраны окружающей среды Кировской области     </t>
  </si>
  <si>
    <t>4.1.</t>
  </si>
  <si>
    <t>Ликвидация накопленного вреда окружающей среде. Рекультивация свалки в г. Слободском Кировской области</t>
  </si>
  <si>
    <t>Долинина М.А. – заместитель начальника управления по обращению с отходами министерства охраны окружающей среды Кировской области;
Желвакова И.В. – глава города Слободского (по согласованию)</t>
  </si>
  <si>
    <t>4.1.1.</t>
  </si>
  <si>
    <t>Выполнение работ: "Ликвидация накопленного вреда окружающей среде. Рекультивация свалки в г. Слободском Кировской области"</t>
  </si>
  <si>
    <t xml:space="preserve">Выполнены работы по ликвидации объекта накопленного вреда окружающей среде в черте г. Слободского. Восстановлен, в т.ч. рекультивирован земельный участок, подверженный негативному воздействию накопленного экологического ущерба на территории Кировской области, площадью 6,67 га. В связи с ликвидацией и рекультивацией объекта накопленного вреда окружающей среде улучшится качество жизни 33,37 тыс. человек.
Затраты по контракту на непредвиденные расходы не потребовались </t>
  </si>
  <si>
    <t>4.1.2.</t>
  </si>
  <si>
    <t xml:space="preserve">Осуществление авторского надзора по мероприятию "Ликвидация накопленного вреда окружающей среде. Рекультивация свалки в г. Слободском Кировской области" </t>
  </si>
  <si>
    <t>Долинина М.А. – заместитель начальника управления по обращению с отходами министерства охраны окружающей среды Кировской области;
Желвакова И.В. –  глава города Слободского (по согласованию)</t>
  </si>
  <si>
    <t>Осуществлен авторский надзор органами местного самоуправления</t>
  </si>
  <si>
    <t>4.2.</t>
  </si>
  <si>
    <t>Ликвидация накопленного вреда окружающей среде. Рекультивация свалки г. Малмыж Кировской области</t>
  </si>
  <si>
    <t>Долинина М.А. – заместитель начальника управления  по обращению с отходами министерства охраны окружающей среды Кировской области;
Алешкина О.М. - глава администрации Малмыжского городского поселения (по согласованию)</t>
  </si>
  <si>
    <t>4.2.1.</t>
  </si>
  <si>
    <t>Разработка проектной документации "Ликвидация накопленного вреда окружающей среде. Рекультивация свалки г. Малмыж Кировской области"</t>
  </si>
  <si>
    <t>Долинина М.А. – заместитель начальника управления по обращению с отходами министерства охраны окружающей среды Кировской области;
Алешкина О.М. - глава администрации Малмыжского городского поселения (по согласованию)</t>
  </si>
  <si>
    <t>Разработана проектная документация «Ликвидация накопленного вреда окружающей среде. Рекультивация свалки г. Малмыж Кировской области», получено положительное заключение государственной экологической экспертизы, получено положительное заключение экспертизы достоверности определения сметной стоимости.</t>
  </si>
  <si>
    <t>4.2.2.</t>
  </si>
  <si>
    <t xml:space="preserve">Направление в Минприроды России заявки на предоставление субсидии бюджету Кировской области на реализацию природоохранного проекта "Ликвидация накопленного вреда окружающей среде. Рекультивация свалки г. Малмыж Кировской области"
</t>
  </si>
  <si>
    <t>Долинина М.А. – заместитель начальника управления по обращению с отходами министерства охраны окружающей среды Кировской области;
Алешкина О.М. –  глава администрации Малмыжского городского поселения (по согласованию)</t>
  </si>
  <si>
    <t>Заявка на предоставление субсидии из федерального бюджета бюджету Кировской области на реализацию природоохранного проекта «Ликвидация накопленного вреда окружающей среде. Рекультивация свалки г. Малмыж Кировской области» направлена в Минприроды России 21.06.2022.</t>
  </si>
  <si>
    <t>4.2.3.</t>
  </si>
  <si>
    <t>Выполнение работ: Ликвидация накопленного вреда окружающей среде. Рекультивация свалки г. Малмыж Кировской области.</t>
  </si>
  <si>
    <t>4.2.4.</t>
  </si>
  <si>
    <t>Осуществление строительного контроля при выполнении работ: "Ликвидация накопленного вреда окружающей среде. Рекультивация свалки г. Малмыж Кировской области"</t>
  </si>
  <si>
    <t xml:space="preserve">Заключен контракт на оказание услуг по осуществлению строительного контроля при выполнении работ: "Ликвидация накопленного вреда окружающей среде. Рекультивация свалки г. Малмыж Кировской области" со сроком оказания услуг в 2022 - 2023 годах. </t>
  </si>
  <si>
    <t>4.2.5.</t>
  </si>
  <si>
    <t>Осуществление контроля ФГБУ "ЦЛАТИ по ПФО" при выполнении работ: "Ликвидация накопленного вреда окружающей среде. Рекультивация свалки  г. Малмыж Кировской области"</t>
  </si>
  <si>
    <t>Долинина М.А. – заместитель начальника управления  по обращению с отходами министерства охраны окружающей среды Кировской области;
Алешкина О.М. –  глава администрации Малмыжского городского поселения (по согласованию)</t>
  </si>
  <si>
    <t xml:space="preserve">Заключен контракт на оказание услуг по осуществлению контроля ФГБУ "ЦЛАТИ" по ПФО" при выполнении работ: "Ликвидация накопленного вреда окружающей среде. Рекультивация свалки г. Малмыж Кировской области" со сроком оказания услуг в 2022 - 2023 годах. </t>
  </si>
  <si>
    <t>4.2.6.</t>
  </si>
  <si>
    <t>Осуществление авторского надзора при выполнении работ: "Ликвидация накопленного вреда окружающей среде. Рекультивация свалки г. Малмыж Кировской области"</t>
  </si>
  <si>
    <t>Заключен контракт на оказание услуг по осуществлению авторского надзора при выполнении работ: "Ликвидация накопленного вреда окружающей среде. Рекультивация свалки г. Малмыж Кировской области" со сроком оказания услуг в 2022 - 2023 годах</t>
  </si>
  <si>
    <t>4.3.</t>
  </si>
  <si>
    <t>Ликвидация накопленного вреда окружающей среде. Ликвидация свалки г. Малмыж Кировской области</t>
  </si>
  <si>
    <t>4.3.1.</t>
  </si>
  <si>
    <t>Разработка проектной документации "Ликвидация накопленного вреда окружающей среде. Ликвидация свалки г. Малмыж Кировской области"</t>
  </si>
  <si>
    <t>Разработана проектная документация  «Ликвидация накопленного вреда окружающей среде. Ликвидация свалки г. Малмыж Кировской области»,  получено положительное заключение государственной экологической экспертизы, экспертизы достоверности определения сметной стоимости.</t>
  </si>
  <si>
    <t>4.3.2.</t>
  </si>
  <si>
    <t>Направление в Минприроды России заявки на предоставление субсидии бюджету Кировской области на реализацию природоохранного проекта "Ликвидация накопленного вреда окружающей среде. Ликвидация свалки г. Малмыж Кировской области"</t>
  </si>
  <si>
    <t>Заявка на предоставление субсидии из федерального бюджета на реализацию природоохранного проекта «Ликвидация накопленного вреда окружающей среде. Ликвидация свалки г. Малмыж Кировской области» направлена 01.09.2022</t>
  </si>
  <si>
    <t>4.4.</t>
  </si>
  <si>
    <t>Ликвидация накопленного вреда с последующей рекультивацией объектов размещения отходов по адресу: Кировская область, муниципальное образование "Город Киров", Октябрьский район, в 1,5 км южнее пос. Костино, ур. Шепиловы</t>
  </si>
  <si>
    <t>Долинина М.А. – заместитель начальника управления  по обращению с отходами министерства охраны окружающей среды Кировской области;
Симаков В.Н. –  глава администрации города Кирова</t>
  </si>
  <si>
    <t>4.4.1.</t>
  </si>
  <si>
    <t>Экспертное сопровождение проектной документации "Мероприятия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 "Город Киров", Октябрьский район, в 1,5 км южнее пос. Костино, ур. Шепиловы"</t>
  </si>
  <si>
    <t>Откорректирована проектная  документация «Мероприятия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 «Город Киров», Октябрьский район, в 1,5 км южнее пос. Костино, ур. Шепиловы», получено положительное заключение государственной экспертизы и государственной экологической экспертизы.</t>
  </si>
  <si>
    <t>4.4.2.</t>
  </si>
  <si>
    <t xml:space="preserve">Направление в Минприроды России повторной заявки на предоставление субсидии бюджету Кировской области на реализацию природоохранного проекта "Мероприятия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 "Город Киров", Октябрьский район, в 1.5 км южнее пос. Костино, ур. Шепиловы" </t>
  </si>
  <si>
    <t>Долинина М.А. – заместитель начальника управления по обращению с отходами министерства охраны окружающей среды Кировской области;
Симаков В.Н. –  глава администрации города Кирова</t>
  </si>
  <si>
    <t>Заявка на предоставление субсидии из федерального бюджета на реализацию природоохранного проекта «Мероприятия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 «Город Киров», Октябрьский район, в 1.5 км южнее пос. Костино, ур. Шепиловы»  направлена 01.09.2022.</t>
  </si>
  <si>
    <t>5.</t>
  </si>
  <si>
    <t>Региональный проект "Формирование комплексной системы обращения с твердыми коммунальными отходами на территории Кировской области"</t>
  </si>
  <si>
    <t xml:space="preserve">Албегова А.В. – и.о. министра охраны окружающей среды Кировской области </t>
  </si>
  <si>
    <t>5.1.</t>
  </si>
  <si>
    <t>Корректировка информационной системы "Электронная модель территориальной схемы обращения с отходами на территории Кировской области"</t>
  </si>
  <si>
    <t>Заключен государственный контракт № 03402000033220036480001 от 11.05.2022  «Корректировка информационной системы «Электронная модель территориальной схемы обращения с отходами на территории Кировской области». Корректировка электронной модели выполнена в полном объеме. Работы министерством приняты 05.08.2022</t>
  </si>
  <si>
    <t>6.</t>
  </si>
  <si>
    <t>Отдельное мероприятие "Охрана поверхностных водных объектов"</t>
  </si>
  <si>
    <t>Горченко П.А. – начальник отдела водных ресурсов министерства охраны окружающей среды Кировской области;
юридические лица</t>
  </si>
  <si>
    <t>6.1.</t>
  </si>
  <si>
    <t>Осуществление переданных отдельных полномочий Российской Федерации в области  водных отношений</t>
  </si>
  <si>
    <t>Горченко П.А. – начальник отдела водных ресурсов министерства охраны окружающей среды Кировской области</t>
  </si>
  <si>
    <t>6.1.1.</t>
  </si>
  <si>
    <t>Взаимодействие с Федеральным агентством водных ресурсов по подготовке и защите обосновывающих документов и материалов на получение субвенций из федерального бюджета</t>
  </si>
  <si>
    <t>Уточненный перечень мероприятий, финансируемых за счет субвенций, согласован Росводресурсами 12.12.2022</t>
  </si>
  <si>
    <t>6.1.2.</t>
  </si>
  <si>
    <t>Заключение контрактов на проведение мероприятий в области водных отношений, финансируемых за счет субвенций  из федерального бюджета</t>
  </si>
  <si>
    <t xml:space="preserve">Выполнены работы по определению местоположения береговой линии (границ водного объекта) и установлению границ водоохранных зон и границ прибрежных защитных полос (II этап) реки Молома в границах Кировской области, рек Хлыновка, Сандаловка, Никулинка, Плоская в границах МО город Киров, реки Ивкина, реки Великая, реки Чепца с притоками, рек Быстрица и Ивкина, рек Просница и Малая Просница. Общая протяженность составила 2303,2 км. Также завершено мероприятие по закреплению на местности границ водоохранных зон р. Шиям (участок Симаковский карьер).
</t>
  </si>
  <si>
    <t>6.1.3.</t>
  </si>
  <si>
    <t>Оформление и выдача разрешительных документов на право пользования водными объектами</t>
  </si>
  <si>
    <t>Выдано 35 разрешительных документов (9 договоров водопользования, 26 решений)</t>
  </si>
  <si>
    <t>6.2.</t>
  </si>
  <si>
    <t>Проведение государственными органами превентивных мероприятий по предотвращению загрязнения водных объектов сточными водами</t>
  </si>
  <si>
    <t>Обеспечена охрана водных объектов путем снижения негативного воздействия на водные объекты.                                                          
Проведена камеральная проверка  водопользователей по выполнению условий водопользования, всего рассмотрено 710 отчетов  водопользователей</t>
  </si>
  <si>
    <t>6.3.</t>
  </si>
  <si>
    <t>Осуществление контроля выполнения предприятиями планов водоохранных мероприятий в рамках заседаний межведомственной комиссии</t>
  </si>
  <si>
    <t>Проверены и занесены в  программу АИС ГВР "Модуль Водопользование" отчеты о выполнении планов водоохранных мероприятий водопользователей. Информация о водопользователях, не выполнивших в установленные сроки мероприятия по установке приборов учета, а так же допустивших ухудшение качества водных объектов,  ежеквартально направляется в надзорные органы для принятия соответствующих мер реагирования</t>
  </si>
  <si>
    <t>6.4.</t>
  </si>
  <si>
    <t xml:space="preserve">Осуществление государственного мониторинга водных объектов </t>
  </si>
  <si>
    <t>Предоставлены данные мониторинга о состоянии дна, берегов, состоянии и режиме использования водоохранных зон водных объектов, состоянии гидротехнических сооружений в территориальные органы Федерального агентства водных ресурсов</t>
  </si>
  <si>
    <t>6.5.</t>
  </si>
  <si>
    <t>Снижение антропогенной нагрузки на водные объекты и водосборные территории</t>
  </si>
  <si>
    <t>Перевыполнение плана связано с выполнением ФБУ "Вятские увалы" модернизации комплекса очистных сооружений, запланированного на предыдущие годы, но не реализованного в связи с отсутствием федерального финансирования</t>
  </si>
  <si>
    <t>7.</t>
  </si>
  <si>
    <t>Отдельное мероприятие "Улучшение качества окружающей среды и рациональное природопользование"</t>
  </si>
  <si>
    <t>Албегова А.В. – и.о. министра охраны окружающей среды Кировской области</t>
  </si>
  <si>
    <t>7.1.</t>
  </si>
  <si>
    <t>Организация и осуществление регионального государственного экологического надзора по  объектам хозяйственной  и иной деятельности, за исключением деятельности с использованием объектов, подлежащих федеральному государственному экологическому надзору</t>
  </si>
  <si>
    <t>Проведено 3 внеплановые проверки, рассмотрено 268 протоколов об административных правонарушениях, назначено штрафов на сумму 902 тысячи рублей, поступило в бюджет 3104 тысячи рублей. Направлено 15 постановлений судебным приставам на сумму 592 тысячи рублей.</t>
  </si>
  <si>
    <t>7.2.</t>
  </si>
  <si>
    <t>Проведение единой государственной политики в сфере охраны окружающей среды и природопользования, обеспечение экологической  безопасности</t>
  </si>
  <si>
    <t>Женихова О.В. – заместитель министра охраны окружающей среды Кировской области</t>
  </si>
  <si>
    <t>X</t>
  </si>
  <si>
    <t>7.2.1.</t>
  </si>
  <si>
    <t>Проведение регулярных наблюдений за состоянием окружающей среды в районах расположения источников антропогенного воздействия и воздействием этих источников на окружающую среду</t>
  </si>
  <si>
    <t>Перминова Э.Ю. – заместитель директора 
КОГБУ "Областной природоохранный центр", начальник СИАК</t>
  </si>
  <si>
    <t>В рамках госзадания выполнено 12150 мероприятий, в т. ч. отбор 733 проб и 11417 единиц лабораторных измерений (далее – определений). Из них СИАК г. Кирова отобрана 515 проб, выполнено 8445 определений, межрайонными СИАК – отобрано 218 проб, выполнено 2972 определения.
По заданиям министерства охраны окружающей среды в рамках проводимых проверок за отчетный период отобрано 283 пробы, выполнено 4632 определения (СИАК г. Киров – 243 пробы и 4035 определений; межрайонные СИАК – 40 проб и 597 определений), из них:
2627 определений в пробах поверхностных вод;
729 определения в пробах сточных вод,
151 исследование проб почв;
51 определение в пробах донных отложений и осадках сточных вод;
47 определений в пробах снега;
330 определений класса опасности отходов методом биотестирования;
275 определений острой токсичности проб воды методом биотестирования;
23 определения при анализе промышленных выбросов;
280 определений при анализе атмосферного воздуха;
119 определения морфологического состава отходов.
В рамках ведения наблюдений за уровнем загрязнения снежного покрова территорий населенных пунктов Кировской области  отобрано 98 проб снега, выполнено 1255 определений (СИАК г. Киров – 29 проб и 406 определений; межрайонные СИАК – 69 проб и 849 определений). 
В рамках ведения наблюдений за состоянием малых рек, поверхностных водных объектов в зонах влияния источников негативного воздействия и р. Вятки в период весеннего половодья отобрано 276 проб поверхностных вод, 14 проб донных отложений, выполнено 3912 определений (СИАК г. Киров – отобрано 181 проба, выполнено 2250 определений в пробах поверхностных вод, 136 определений в пробах донных отложений; межрайонными СИАК – отобрано 109 проб, выполнено 1526 определений).
При ведении наблюдений за уровнем загрязнения атмосферного воздуха на наиболее загруженных перекрестках города Кирова отобрано 62 пробы, выполнено 822 определения, в г. Кирово-Чепецк с использованием трассового газоанализатора Gasfinder – 796 измерений.</t>
  </si>
  <si>
    <t>7.2.2.</t>
  </si>
  <si>
    <t>Обеспечение органов государственной власти области, органов местного самоуправления, населения области информацией о состоянии окружающей среды на территории Кировской области, а также информацией в области гидрометеорологии</t>
  </si>
  <si>
    <t>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области; 
Черемухин М.Н. –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</si>
  <si>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 xml:space="preserve">На сайте Правительства Кировской области размещены аналитические материалы о проведении работ по регулированию выбросов вредных (загрязняющих) веществ в атмосферный воздух в периоды неблагоприятных метеорологических условий на территории Кировской области.
На сайте министерства охраны окружающей среды Кировской области ежемесячно размещается краткая ежемесячная справка Кировского ЦГМС - филиала ФГБУ "Верхне-Волжское УГМС" о чрезвычайных и аварийных ситуациях загрязнении окружающей среды на территории Кировской области (12 информационных справок). На сайте министерства ежедневно размещается бюллетень о состоянии загрязнения окружающей среды.
По запросам органов местного самоуправления и граждан предоставляется информация об ограничениях в области охраны окружающей среды при использовании земельных участков. </t>
  </si>
  <si>
    <t>7.2.3.</t>
  </si>
  <si>
    <t>Осуществление мониторинга состояния загрязнения атмосферного воздуха хлористым  водородом на автоматизированном посту наблюдений в г. Кирово-Чепецке и предоставление специализированной информации о состоянии атмосферного воздуха на территории города</t>
  </si>
  <si>
    <t>Перминова Э.Ю. – заместитель директора 
КОГБУ "Областной природоохранный центр", начальник СИАК;
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</si>
  <si>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>Осуществлен мониторинг по наличию специфических веществ в атмосферном воздухе в г. Кирово-Чепецке при помощи автоматического поста наблюдений. Обеспечены ежедневные и периодические профилактические работы, обеспечивающие работу прибора в режиме реального времени в течение года.
Предоставлена специализированная информация о состоянии атмосферного воздуха по наличию специфических веществ на территории г. Кирова-Чепецка при помощи автоматического поста наблюдений (см. http://85.93.42.108/SkatDemo/)</t>
  </si>
  <si>
    <t>7.2.4.</t>
  </si>
  <si>
    <t xml:space="preserve">Организация и проведение государственной экологической экспертизы объектов регионального уровня на территории Кировской области </t>
  </si>
  <si>
    <t>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</si>
  <si>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>Проведена  государственная экологическая экспертиза материалов, обосновывающих лимиты и квоты добычи охотничьих ресурсов на территории Кировской области в период с 01.08.2022 до 01.08.2023</t>
  </si>
  <si>
    <t>7.2.5.</t>
  </si>
  <si>
    <t>Организация и развитие системы экологического образования и формирование экологической культуры; участие в обеспечении населения информацией о состоянии окружающей среды на территории области</t>
  </si>
  <si>
    <t>Торопова И.В. – директор КОГБУ "Областной природоохранный центр";
Матвеева С.А. –   консультант управления по обращению с отходами министерства охраны окружающей среды Кировской области;
Черемухин М.Н. – 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</si>
  <si>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>7.2.5.1.</t>
  </si>
  <si>
    <t>Подготовка электронного макета ежегодного регионального доклада "О состоянии окружающей среды Кировской области"</t>
  </si>
  <si>
    <t xml:space="preserve">Торопова И.В. – директор КОГБУ "Областной природоохранный центр";
Матвеева С.А. –   консультант управления по обращению с отходами министерства охраны окружающей среды Кировской области;
Ведерникова М.В. – и.о. начальника  отдела охраны окружающей среды и аналитической информации министерства охраны окружающей среды Кировской области
 </t>
  </si>
  <si>
    <t>Опубликован на сайте министерства охраны окружающей среды Кировской области и на сайте Правительства Кировской области электронный макет ежегодного регионального доклада "О состоянии окружающей среды Кировской области" за 2021 год</t>
  </si>
  <si>
    <t>7.2.5.2.</t>
  </si>
  <si>
    <t xml:space="preserve"> Организация проведения областных мероприятий по уборке территорий г. Кирова и Кировской области, в том числе в рамках Всероссийских акций и субботников</t>
  </si>
  <si>
    <t>Постановлением Правительства Кировской области от 08.11.2022 № 600-П признано утратившим силу постановление Правительства Кировской области от 16.04.2002 №15/149 «О проведении Общероссийских Дней защиты от экологической опасности». Информация о начале Всероссийских акций "Вода России", "Зеленая Россия" направлена главам районов, в органы исполнительной власти, администрацию города, заинтересованным организациям, а также информация об акциях размещена в официальных аккаунтах министерства. Подведены итоги всероссийской акции "Зеленая Весна", в которой приняли участие 39 районов области. Всего проведено 6339 субботников, собрано 2906,4 т мусора, высажено 12769 деревьев, 1846 кустарников и цветов на 32418 кв.м. Общее количество участников 78520 человек. 
В рамках акции "Вода России":
 20 мая министерством проведен экологический субботник в заказнике "Пижемский", проведена уборка берега р. Немда. Участие приняли 20 человек, протяженность очищенных берегов 0,7 км, объем собранного мусора 3 куб.м. 
29 июля проведен субботник в пгт. Пижанка Пижанского района, проведена уборка берега Лежнинского озера. Участие приняло 18 человек, протяженность очищенных берегов 1,5 км, объем собранного мусора 4 куб. м.
21 августа проведен субботник на р.Немда Пижемского заказника в г. Советск Советского района. Участие приняли 35 человек, протяженность очищенных берегов 1,3 км, объем собранного мусора 2,5 куб. м. 
25 августа проведен субботник на р. Хлыновка в г. Киров. Участие приняли 28 человек, протяженность очищенных берегов 0,6 км, объем собранного мусора 20 куб. м. 
30 августа прошел субботник в водоохранной зоне р. Вятка. Участие приняли 50 человек, протяженность очищенных берегов 1,2 км, объем собранного мусора 15 куб. м. 
28 октября  министерством проведен экологический субботник по уборке Симаковского карьера в г. Кирове. Участие приняли 20 человек. Собрано 23 мешка мусора, объемом по 200 л каждый; 
Подведены итоги Всероссийской акции «Вода России -2022». В рамках акции в области прошло 186 экологических мероприятий на 190 водных объектах. Общая площадь территорий, очищенных от мусора, составила 635 764,70 кв.м. Протяженность  убранной береговой линии составила 14,10 км. Участие в акции приняли 4702 человека. Собрано и вывезено 1287,8 м3 отходов.
Подведены итоги акции "Зеленая Россия".  Проведено 186 субботников по уборке территории, в том числе 96 в организациях образования - участие в них приняло 20537 человек. Всего  вывезено 375,3 т мусора, высажено 4062 дерева и кустарника.</t>
  </si>
  <si>
    <t>7.2.5.3.</t>
  </si>
  <si>
    <t>Организация проведения мероприятий по формированию экологической культуры на территории Кировской области</t>
  </si>
  <si>
    <t xml:space="preserve">Проведено 2 заседания Координационного совета по экологическому образованию, воспитанию и просвещению населения.  18 мая прошел областной Экофестиваль "Зеленая среда" на 5 площадках города. Всего приняло участие порядка 340 школьников из Кирова, а также из Санчурского, Фаленского, Сунского районов. 5 июня в честь Всемирного дня охраны окружающей среды прошла всероссийская акция "Марафон зеленых дел". Было организовано 8 площадок во всех районах г. Кирова, на которых прошли экологические субботники, экопросветительксие мероприятия (мастер-классы, лекции, конкурсы, в т.ч.  по раздельному сбору отходов, викторины, выставки, благотворительные акции, спортивные мероприятия). Приняло участие около 1000 человек, в т.ч. порядка 400 волонтеров. 9 июля в мкр. Лянгасово прошел экологический фестиваль "Зеленая суббота". В рамках фестиваля провели субботник по уборке берега пруда, также прошли экологические викторины, мастер классы, выставка фотографий, прием вторсырья и лекции о РСО. 16 июля в г. Слободской прошел Экофестиваль "Зеленая суббота" с аналогичной экопросветительской программой. 4 сентября в Александровском саду  в г. Киров прошел первый областной экологический фестиваль "Зеленый Экофест". В парке были организованы более 10 площадок с различными программами: "зеленый" забег, мастер-классы по изготовлению предметов из вторсырья, эковикторины, выставка и благотворительная акция с домашними питомцами, обменник, спортивные мероприятия, концерт на главной сцене парка, акция экомобиль и другое. Участие приняли более 500 человек, в том числе волонтеры и школьники. Кировская область в 3-й раз приняла участие во Всероссийском экологическом диктанте. В 2022 году Экодиктант проходил с 11 ноября по 4 декабря. Общее количество участников - 4188000 человек из 173 стран мира. В Кировской области в Экодиктанте приняло участие онлайн 50953 человека. Было организовано 24 офлайн-площадки. Количество победителей I, II , III степени составило 24619 человек. </t>
  </si>
  <si>
    <t>7.2.5.4.</t>
  </si>
  <si>
    <t>Организация обеспечения  населения информацией о состоянии окружающей среды на территории Кировской области</t>
  </si>
  <si>
    <t>Проведена пресс-конференция в Правительстве области на тему "Итоги работы министерства за 2021 год и задачи на 2022 год".  Подготовлено за 2022 год 1211 информационных повода, в том числе 5-радио, 61-видео сюжет, 50 видеокомментариев,3 видео-интервью, 10 прямых эфиров по вопросам экологии, охраны окружающей среды, рационального природопользования и формирования экологической культуры населения, в том числе о новациях в сфере ТКО на территории Кировской области</t>
  </si>
  <si>
    <t>7.3</t>
  </si>
  <si>
    <t>Осуществление государственного управления в области организации и функционирования особо охраняемых природных территорий регионального значения</t>
  </si>
  <si>
    <t>7.3.1.</t>
  </si>
  <si>
    <t>Разработка для Правительства области предложений по государственному управлению в области организации и функционирования особо охраняемых природных территорий регионального значения</t>
  </si>
  <si>
    <t>Ведерникова М.В. – и.о. начальника  отдела охраны окружающей среды и аналитической информации министерства охраны окружающей среды Кировской области</t>
  </si>
  <si>
    <t>Подготовлены и согласованы в установленном порядке 14 нормативно-правовых актов Правительства Кировской области в сфере организации и функционирования особо охраняемых природных территорий регионального значения.</t>
  </si>
  <si>
    <t>7.3.2.</t>
  </si>
  <si>
    <t>Осуществление охраны природных территорий в целях сохранения биологического разнообразия и поддержания в естественном состоянии охраняемых природных комплексов и объектов</t>
  </si>
  <si>
    <t>Новоселов В.Б. – заместитель директора – начальник отдела (службы) охраны государственных природных заказников регионального значения КОГБУ "Областной природоохранный центр"</t>
  </si>
  <si>
    <t>Обеспечена охрана территории государственных природных заказников («Былина», «Бушковский лес», «Пижемский») путем проведения 280 контрольно-рейдовых мероприятий, в т.ч. "Былина" - 96, "Пижемский" - 136, "Бушковский лес" - 48.</t>
  </si>
  <si>
    <t>7.3.3.</t>
  </si>
  <si>
    <t>Ведение государственного кадастра особо охраняемых природных территорий регионального и местного значения</t>
  </si>
  <si>
    <t>Обновлена кадастровая информация об особо охраняемых природных территориях регионального значения по 17 ООПТ.</t>
  </si>
  <si>
    <t>7.4.</t>
  </si>
  <si>
    <t>Организация, регулирование и охрана водных биологических ресурсов на внутренних водных объектах</t>
  </si>
  <si>
    <t xml:space="preserve">Анисимов Д.С. – заместитель министра – главный государственный инспектор по охране окружающей среды министерства охраны окружающей  среды Кировской области                                      </t>
  </si>
  <si>
    <t>7.4.1.</t>
  </si>
  <si>
    <t>Очистка береговой полосы водных объектов рыбохозяйственного значения от мусора</t>
  </si>
  <si>
    <t>Черемухин М.Н. – 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</si>
  <si>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>Заключен государственный контракт № 03402000033220043320001 от 23.05.2022
на оказание услуг по очистке береговой полосы водных объектов рыбохозяйственного значения от мусора. Услуга оказана 25 сентября 2022 года.</t>
  </si>
  <si>
    <t>7.4.2.</t>
  </si>
  <si>
    <t>Заключение договоров о предоставлении рыболовного участка для осуществления промышленного рыболовства</t>
  </si>
  <si>
    <t>По состоянию на 31.12.2022 заключено 5 договоров  на правопользование  рыболовными участками</t>
  </si>
  <si>
    <t>7.4.3.</t>
  </si>
  <si>
    <t>Распределение промышленных квот добычи (вылова) водных биологических ресурсов между пользователями рыболовных  участков для осуществления промышленного рыболовства</t>
  </si>
  <si>
    <t>С индивидуальными предпринимателями и юридическими лицами заключено 8 договоров пользования водными биоресурсами в отношении видов водных биоресурсов, общий допустимый улов которых не устанавливается, для осуществления промышленного рыболовства договоры о закреплении долей квот добычи (вылова) водных биологических ресурсов для осуществления промышленного рыболовства в отношении видов водных биоресурсов, общий допустимый улов которых устанавливается, не заключались.</t>
  </si>
  <si>
    <t>7.4.4.</t>
  </si>
  <si>
    <t>Ведение государственного рыбохозяйственного реестра</t>
  </si>
  <si>
    <t>Сводная документированная информация о водных биологических ресурсах, об их использовании, сведения о юридических лицах  и индивидуальных предпринимателях, осуществляющих промышленное рыболовство на территории Кировской области,  о видах водных биологических ресурсов, об объёмах  их  добычи (вылова), направлена  в Федеральное агентство по рыболовству в установленном порядке.</t>
  </si>
  <si>
    <t>7.5.</t>
  </si>
  <si>
    <t>Организация и обеспечение деятельности работы комиссии по Красной книге Кировской области</t>
  </si>
  <si>
    <t xml:space="preserve">13.09.2022, 15.11.2022,  27.12.2022 состоялись заседания Комиссии по Красной книге Кировской области. </t>
  </si>
  <si>
    <t>7.6.</t>
  </si>
  <si>
    <t>31.12.2022</t>
  </si>
  <si>
    <t>Выполнены работы в объеме и соответствии с государственным заданием на оказание услуги (работ) по оценке состояния основных компонентов природной среды (геологических условий, климата, почвенно-растительного покрова, животного мира, ландшафтов, водных объектов): 
8 отчетов за  I квартал; 8 отчетов за II квартал, 7 отчетов за III квартал, 9  отчетов за IV квартал</t>
  </si>
  <si>
    <t>8.</t>
  </si>
  <si>
    <t>Региональный проект "Сохранение биологического разнообразия на территории Кировской области"</t>
  </si>
  <si>
    <t>8.1.</t>
  </si>
  <si>
    <t xml:space="preserve">Установление границ ранее созданных ООПТ
</t>
  </si>
  <si>
    <t>01.01.2022</t>
  </si>
  <si>
    <t>8.1.1.</t>
  </si>
  <si>
    <t>Проведение кадастровых работ по установлению границ особо охраняемых природных территорий регионального значения</t>
  </si>
  <si>
    <t xml:space="preserve">Заключен государственный контракт на проведение кадастровых работ по установлению границ 
26 ООПТ регионального значения (№ 03402000033220009390001 от 25.03.2022), материалы согласованы, , 6 проектов НПА согласованы, подписаны и приняты. </t>
  </si>
  <si>
    <t>8.1.2.</t>
  </si>
  <si>
    <t xml:space="preserve">Внесение в Единый государственный реестр недвижимости сведений о ранее созданных особо охраняемых природных территориях регионального значения </t>
  </si>
  <si>
    <r>
      <rPr>
        <sz val="11"/>
        <rFont val="Times New Roman"/>
        <family val="1"/>
      </rPr>
      <t>Информация</t>
    </r>
    <r>
      <rPr>
        <sz val="11"/>
        <color indexed="8"/>
        <rFont val="Times New Roman"/>
        <family val="1"/>
      </rPr>
      <t xml:space="preserve">  по 59 ООПТ </t>
    </r>
    <r>
      <rPr>
        <sz val="11"/>
        <rFont val="Times New Roman"/>
        <family val="1"/>
      </rPr>
      <t>регионального значения, расположенных на территории Кировской области внесена в ЕГРН. Приняты 8 постановлений Правительства Кировской области об утверждении границ территорий памятников природы регионального значения.</t>
    </r>
  </si>
  <si>
    <t>8.2.</t>
  </si>
  <si>
    <t xml:space="preserve">Установление охранных зон памятников природы регионального значения </t>
  </si>
  <si>
    <t>Заключены 2 государственных контракта (№ 03402000033220017650001от 04.04.2022, 
№ 03402000033220017510001 от 08.04.2022)  на подготовку материалов, обосновывающих создание охранных зон памятников природы регионального значения, определение  режима охраны и использования и установление их границ. Представленные материалы согласованы и приняты на заседании научно-технического совета.</t>
  </si>
  <si>
    <t>9.</t>
  </si>
  <si>
    <t>Отдельное мероприятие "Реализация государственных функций, связанных с общегосударственным управлением"</t>
  </si>
  <si>
    <t xml:space="preserve">Албегова А.В. –  и.о. министра охраны окружающей  среды Кировской области                                     </t>
  </si>
  <si>
    <t>9.1.</t>
  </si>
  <si>
    <t>Финансовое обеспечение деятельности министерства охраны окружающей среды Кировской области</t>
  </si>
  <si>
    <t>Женихова О.В. – заместитель министра охраны окружающей среды Кировской области;
Червоткина Т.В. – начальник отдела финансовой работы  - главный бухгалтер министерства охраны окружающей среды Кировской области</t>
  </si>
  <si>
    <t>Обеспечено содержание министерства охраны окружающей среды Кировской области.</t>
  </si>
  <si>
    <t>9.2.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</si>
  <si>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
</t>
  </si>
  <si>
    <t xml:space="preserve"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Анисимов Д.С. – заместитель министра охраны окружающей среды Кировской области;
Женихова О.В. – заместитель министра охраны окружающей среды Кировской области;
Червоткина Т.В. – начальник отдела финансовой работы  - главный бухгалтер министерства охраны окружающей среды Кировской области                </t>
  </si>
  <si>
    <t>9.3.</t>
  </si>
  <si>
    <t>Финансовое обеспечение деятельности КОГБУ "Областной природоохранный центр"</t>
  </si>
  <si>
    <t>Торопова И.В. – директор КОГБУ "Областной природоохранный центр"</t>
  </si>
  <si>
    <t>9.3.1.</t>
  </si>
  <si>
    <t>Предоставление субсидии  на финансовое обеспечение государственного задания на выполнение работ КОГБУ "Областной природоохранный центр"</t>
  </si>
  <si>
    <t>Выполнены работы (оказаны услуги) в соответствии с государственным заданием на оказание услуги (работы) по организации мероприятий по предотвращению негативного воздействия на окружающую среду</t>
  </si>
  <si>
    <t>9.3.2.</t>
  </si>
  <si>
    <t>Предоставление иной субсидии КОГБУ "Областной природоохранный центр" на приобретение особо ценного движимого имущества</t>
  </si>
  <si>
    <t>17.06 .2022</t>
  </si>
  <si>
    <t>10.</t>
  </si>
  <si>
    <t>Отдельное мероприятие "Развитие минерально-сырьевой базы"</t>
  </si>
  <si>
    <t>Колеватых Е.А. -  начальник отдела недропользования министерства охраны окружающей среды Кировской области</t>
  </si>
  <si>
    <t>10.1.</t>
  </si>
  <si>
    <t xml:space="preserve">Информационное обеспечение геологического изучения недр и недропользования в Кировской области.
</t>
  </si>
  <si>
    <t>Буянова Л.М. – заместитель начальника отдела недропользования министерства охраны окружающей среды Кировской области</t>
  </si>
  <si>
    <t>Получен территориальный баланс запасов общераспространенных полезных ископаемых за 2021 год (по состоянию на 01.01.2022) и расчет средних цен реализации нерудных строительных материалов в Кировской области (в т.ч. в разрезе районов области) за 2021 год; составлено 64 информационно-аналитических материалов об отсутствии/наличии полезных ископаемых под участками предстоящей застройки, 1 - об отсутствии зон санитарной охраны подземных источников питьевого и хозбытового водоснабжения в границах земельных участков предстоящей застройки, 4 - карты-схемы расположения участка недр Шарапенки в Фаленском районе, участка недр Чалбун (юго-западный фронт) в Опаринском районе Кировской области и участка недр "Симановское-2" в г. Кирове, 2 - о наличии/отсутствии полезных ископаемых в границах земельных участков с кадастровыми номерами по запросам (поручениям) министерства</t>
  </si>
  <si>
    <t>10.2.</t>
  </si>
  <si>
    <t>10.2.1.</t>
  </si>
  <si>
    <t>Геологическое изучение (поиски и оценка) общераспространенных полезных ископаемых</t>
  </si>
  <si>
    <t xml:space="preserve">Разработан проект на производство поисково-оценочных работ на участке недр местного значения с положительным экспертным заключением ФГКУ "Росгеолэкспертиза" для строительства и реконструкции автодороги Кирово-Чепецк - Слободской;
разработан проект на производство поисково-оценочных работ на участке недр местного значения с положительным экспертным заключением ФГКУ "Росгеолэкспертиза" для строительства автодороги Киров - Котлас - Архангельск
</t>
  </si>
  <si>
    <t>10.2.2.</t>
  </si>
  <si>
    <t>Проведение ревизионных работ на месторождениях общераспространенных полезных ископаемых Кировской области</t>
  </si>
  <si>
    <t>Проведены ревизионные работы на месторождениях общераспространенных полезных ископаемых Кировской области</t>
  </si>
  <si>
    <t>10.2.3.</t>
  </si>
  <si>
    <t>Приобретение особо ценного движимого имущества</t>
  </si>
  <si>
    <t>Приобретены МФУ (1 шт.), моноблок (1 шт.), компьютер (2 шт.)</t>
  </si>
  <si>
    <t>10.2.4.</t>
  </si>
  <si>
    <t>Приобретение программного обеспечения</t>
  </si>
  <si>
    <t>Приобретено программное обеспечение</t>
  </si>
  <si>
    <t>10.3.</t>
  </si>
  <si>
    <t xml:space="preserve">Обеспечение функционирования государственной системы лицензирования пользования участками недр местного значения
</t>
  </si>
  <si>
    <t>Оформлены, зарегистрированы и выданы 65 лицензий на пользование участками недр местного значения в т.ч. на  подземные воды - 55, на ОПИ - 10 (3 - по результатам аукциона; 4 - под муниципальные и госконтракты);
рассмотрены 20 заявок на предоставление государственной услуги по внесению изменений в  лицензии, в т.ч. в 8 - на подземные воды; на ОПИ: в 12 - внесены изменения, по 3 - отказано;
рассмотрены 36 заявок на предоставление государственной услуги по досрочному прекращению, приостановлению, ограничению действия лицензий по инициативе недропользователей, в т.ч.: на подземные воды - 20 заявок (по 10 - принято решение о прекращении, по 7 - отказано, по 1 -действие лицензии приостановлено, 2 заявки отозваны), кроме того 9 лицензий прекращены в связи с прекращением деятельности юридических лиц; на ОПИ - 16 заявок (по 14 - действие лицензий приостановлено, по 1 - принято решение о прекращении лицензии, по 1 - отказано в досрочном прекращении, приостановлении, ограничении действия лицензии);
рассмотрены 28 заявок на предоставление государственной услуги по переоформлению лицензий, в т.ч. на  подземные воды - 21, из них переоформлены 20, на ОПИ - 7, из них 4 переоформлены, по 3 - отказано;
рассмотрены 4 заявки на предоставление государственной услуги на получение права пользования недрами для геологического изучения недр, в т.ч. по 2 - право предоставлено, по 2 - отказано в предоставлении права. 
По факту оказания государственных услуг и администрирования доходов в областной бюджет поступила госпошлина за совершение действий, связанных с лицензированием, в сумме 555,75 тыс. рублей, а также сбор за участие в конкурсе (аукционе) на право пользования участками недр местного значения в сумме 214,598 тыс. рублей, разовые платежи за пользование недрами в сумме 51277,55 тыс. рублей и плата за проведение государственной экспертизы запасов полезных ископаемых   в сумме 250,0 тыс. рублей.</t>
  </si>
  <si>
    <t>10.4.</t>
  </si>
  <si>
    <t>Организация и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 местного значения</t>
  </si>
  <si>
    <t>Организованы и проведены 12 заседаний экспертной комиссии по запасам, подготовлены 12 протоколов заседаний комиссии и 15 заключений государственной экспертизы запасов, в т.ч. 14 - об обоснованности постановки на территориальный баланс запасов общераспространенных полезных ископаемых и подземных вод или их списания с территориального баланса, 1 - о внесении изменений в территориальный баланс запасов.
Осуществляется администрирование доходов областного бюджета по платежам за пользование недрами за 2022 год на общую сумму 52 297,898 тыс. рублей, в том числе: госпошлина за совершение действий, связанных с лицензированием, в сумме 555,75 тыс. рублей, разовые платежи за пользование недрами в сумме 51 277,55 тыс. рублей, сбор за участие в конкурсе (аукционе) на право пользования участками недр местного значения в сумме 214,598 тыс. рублей, плата за проведение государственной экспертизы запасов полезных ископаемых   в сумме 250,0 тыс. рублей.</t>
  </si>
  <si>
    <t>10.5.</t>
  </si>
  <si>
    <t xml:space="preserve">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работ, связанных с пользованием участками недр местного значения, а также вносимых в них изменений </t>
  </si>
  <si>
    <t>Поступили 15 проектов водозаборов подземных вод, технический проект разработки месторождений общераспространенных полезных ископаемых, иная проектная документация, из них рассмотрены 14 проектов, иной проектной документации; подготовлены 13 соответствующих решений в установленные сроки, в т.ч. 7 - о согласовании, 6 - об отказе в согласовании проектов, иной проектной документации; 1 проект отозван заявителем.</t>
  </si>
  <si>
    <t>10.6.</t>
  </si>
  <si>
    <t>Досрочное прекращение, приостановление или ограничение права пользования участками недр местного значения</t>
  </si>
  <si>
    <t xml:space="preserve">Колеватых Е.А. -  начальник отдела недропользования министерства охраны окружающей среды Кировской области;
Разумова О.А. - главный специалист-эксперт отдела недропользования министерства охраны окружающей среды Кировской области  </t>
  </si>
  <si>
    <t>Проведено 2 заседания комиссии по досрочному прекращению, приостановлению или ограничению права пользования участками недр местного значения. Комиссия решила по 3 участкам недр процедуру досрочного прекращения права пользования недрами признать нецелесообразной.</t>
  </si>
  <si>
    <t>10.7.</t>
  </si>
  <si>
    <t>Оформление документов, удостоверяющих уточненные границы горного отвода</t>
  </si>
  <si>
    <t>Рассмотрены 17 комплектов документов, удостоверяющих уточненные границы горного отвода к лицензиям, оформлены и выданы 17 горноотводных актов с приложениями.</t>
  </si>
  <si>
    <t>10.8.</t>
  </si>
  <si>
    <t>Регулирование иных вопросов в области использования и охраны недр в пределах полномочий министерства охраны окружающей среды, установленных действующим законодательством</t>
  </si>
  <si>
    <t>На включение участков недр в перечень участков недр местного значения отработаны 36 заявок, по которым 22 участка включены в перечень, по 14 участкам - отказано во включении в перечень участков недр местного значения.</t>
  </si>
  <si>
    <t xml:space="preserve"> Х – финансирование не требуется</t>
  </si>
  <si>
    <r>
      <t xml:space="preserve">Ликвидировано 37 исторически сложившихся поселенческих свалок твердых бытовых отходов, в том числе 31 свалка - за счет средств областного бюджета, а также 6 свалок ликвидированы собственными силами органов местного самоуправления. Очищено 47 га земель. 
Субсидия не освоена по причине некачественно выполненных работ по ликвидации свалок  в Белохолуницком, </t>
    </r>
    <r>
      <rPr>
        <sz val="11"/>
        <rFont val="Times New Roman"/>
        <family val="1"/>
      </rPr>
      <t xml:space="preserve">Кильмезском и Оричевском районах и Пижанском муниципальном округе. </t>
    </r>
    <r>
      <rPr>
        <sz val="11"/>
        <color indexed="8"/>
        <rFont val="Times New Roman"/>
        <family val="1"/>
      </rPr>
      <t>В настоящее время местные администрации ведут судебные процессы с целью устранения подрядчиком выявленных нарушений. Кроме того, в Мурашинском муниципальном округе свалка не ликвидирована в результате того, что ни одной заявки на участие в электронном аукционе подано не было. В Оричевском и Фаленском районе подрядчик не приступил к работе, контракт расторгнут.</t>
    </r>
  </si>
  <si>
    <t xml:space="preserve">Исполнительные листы по судебным решениям за 12 месяцев 2022 года не поступали.
Неснятая экономия бюджетных средств
</t>
  </si>
  <si>
    <t>Анисимов Д.С. – заместитель министра – главный государственный инспектор по охране окружающей среды министерства охраны окружающей  среды Кировской области;
Новоселов В.Б. – заместитель директора – начальник отдела (службы) охраны государственных природных заказников регионального значения КОГБУ "Областной природоохранный центр"</t>
  </si>
  <si>
    <t>Предоставление субсидии  на финансовое обеспечение государственного задания КОГБУ "Вятский научно-технический информационный центр мониторинга и природопользования"</t>
  </si>
  <si>
    <t xml:space="preserve">Калабина Е. С.  –  и.о. директора  КОГБУ "Вятский научно-технический информационный центр мониторинга и природопользования" </t>
  </si>
  <si>
    <t xml:space="preserve"> Приобретено 5 программных обеспечений на сумму 70,8 тыс. руб. Приобретено 5 компьютеров, лабораторный прибор, МФУ, передвижной экологический пост, легковой автомобиль на сумму 36 586,22 тыс. руб. Выполнен ремонт помещений, заменены оконные блоки, заменено оборудование теплового пункта, разработана проектно-сметная документация на замену оборудования теплового пункта на сумму на сумму 2 138,82 тыс. руб. Проведены мероприятия по ООПТ 
на сумму 128,8 тыс. руб. </t>
  </si>
  <si>
    <t>Предоставление иной субсидии КОГБУ "Вятский научно-технический информационный центр мониторинга и природопользования" на реализацию мероприятий в сфере недропользования</t>
  </si>
  <si>
    <t>Калабина Е. С.  –   и.о. директора  КОГБУ "Вятский научно-технический информационный центр мониторинга и природопользования";
Колеватых Е.А. -  начальник отдела недропользования министерства охраны окружающей среды Кировской области</t>
  </si>
  <si>
    <t xml:space="preserve">Калабина Е. С.  –   и.о. директора  КОГБУ "Вятский научно-технический информационный центр мониторинга и природопользования" </t>
  </si>
  <si>
    <t>Буянова Л.М. – заместитель начальника отдела недропользования министерства охраны окружающей среды Кировской области;
Разумова О.А. - главный специалист-эксперт отдела недропользования министерства охраны окружающей среды Кировской области 
Калабина Е. С.  –   и.о. директора  КОГБУ "Вятский научно-технический информационный центр мониторинга и природопользования</t>
  </si>
  <si>
    <t xml:space="preserve">Колеватых Е.А. -  начальник отдела недропользования министерства охраны окружающей среды Кировской области;
Буянова Л.М. – заместитель начальника отдела недропользования министерства охраны окружающей среды кировской области;
Калабина Е. С.   –   и.о. директора  КОГБУ "Вятский научно-технический информационный центр мониторинга и природопользования";
Разумова О.А. - главный специалист-эксперт отдела недропользования министерства охраны окружающей среды Кировской области  </t>
  </si>
  <si>
    <t>Мероприятие выполнено. Образовалась неснятая экономия бюджетных средств. Организованы мероприятия по предупреждению заходов диких животных в населенные пункты. Реализуются меры по стимулированию охотников, добывающих волков, предусмотренные планом («дорожной картой») «Усиление мероприятий, направленных на уменьшение численности волка и на снижение угрозы его захода в населенные пункты», утверждённой распоряжением министерство охраны окружающей среды от 29.11.2017 № 21. Осуществлена работа по формированию правового механизма поощрения охотников, добывших волков. 
Также причиной низкого освоения средств являются отсутствие отчетных документов от муниципальных образований о выплатах вознаграждений охотникам за добычу волка, а также «новизна мероприятия» для муниципальных образований по разработке нормативно - правовых актов для обеспечения выплат вознаграждения за добычу волка</t>
  </si>
  <si>
    <t xml:space="preserve">Заключен контракт на выполнение работ: "Ликвидация накопленного вреда окружающей среде. Рекультивация свалки г. Малмыж Кировской области" со сроком выполнения работ в 2022-2023 годах. Перечислен аванс подрядчику в объеме 25 млн. рублей. Начато выполнение работ по выносу проекта в  натуру
</t>
  </si>
  <si>
    <t xml:space="preserve">Итого: количество мероприятий, запланированных к реализации в отчетном году, - 92;
           количество мероприятий, выполненных в отчетном году, - 89.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</si>
</sst>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"/>
    <numFmt numFmtId="166" formatCode="[$-419]dd/mm/yyyy"/>
    <numFmt numFmtId="167" formatCode="dd/mm/yy"/>
    <numFmt numFmtId="168" formatCode="[$-419]dd/mmm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20"/>
      <name val="Calibri"/>
      <family val="2"/>
    </font>
    <font>
      <sz val="10"/>
      <color indexed="16"/>
      <name val="Calibri"/>
      <family val="2"/>
    </font>
    <font>
      <sz val="10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15" borderId="0" applyNumberFormat="0" applyBorder="0" applyAlignment="0" applyProtection="0"/>
    <xf numFmtId="0" fontId="36" fillId="25" borderId="0" applyNumberFormat="0" applyBorder="0" applyAlignment="0" applyProtection="0"/>
    <xf numFmtId="0" fontId="2" fillId="17" borderId="0" applyNumberFormat="0" applyBorder="0" applyAlignment="0" applyProtection="0"/>
    <xf numFmtId="0" fontId="36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6" fillId="27" borderId="0" applyNumberFormat="0" applyBorder="0" applyAlignment="0" applyProtection="0"/>
    <xf numFmtId="0" fontId="2" fillId="23" borderId="0" applyNumberFormat="0" applyBorder="0" applyAlignment="0" applyProtection="0"/>
    <xf numFmtId="0" fontId="36" fillId="28" borderId="0" applyNumberFormat="0" applyBorder="0" applyAlignment="0" applyProtection="0"/>
    <xf numFmtId="0" fontId="2" fillId="15" borderId="0" applyNumberFormat="0" applyBorder="0" applyAlignment="0" applyProtection="0"/>
    <xf numFmtId="0" fontId="3" fillId="29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3" fillId="29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13" borderId="0" applyBorder="0" applyProtection="0">
      <alignment/>
    </xf>
    <xf numFmtId="0" fontId="4" fillId="13" borderId="0" applyBorder="0" applyProtection="0">
      <alignment/>
    </xf>
    <xf numFmtId="0" fontId="4" fillId="1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13" borderId="0" applyBorder="0" applyProtection="0">
      <alignment/>
    </xf>
    <xf numFmtId="0" fontId="4" fillId="13" borderId="0" applyBorder="0" applyProtection="0">
      <alignment/>
    </xf>
    <xf numFmtId="0" fontId="4" fillId="1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13" borderId="0" applyBorder="0" applyProtection="0">
      <alignment/>
    </xf>
    <xf numFmtId="0" fontId="4" fillId="13" borderId="0" applyBorder="0" applyProtection="0">
      <alignment/>
    </xf>
    <xf numFmtId="0" fontId="4" fillId="1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6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6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6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8" fillId="30" borderId="1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10" fillId="37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7" borderId="0" applyBorder="0" applyProtection="0">
      <alignment/>
    </xf>
    <xf numFmtId="0" fontId="10" fillId="37" borderId="0" applyBorder="0" applyProtection="0">
      <alignment/>
    </xf>
    <xf numFmtId="0" fontId="10" fillId="37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7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7" borderId="0" applyBorder="0" applyProtection="0">
      <alignment/>
    </xf>
    <xf numFmtId="0" fontId="10" fillId="37" borderId="0" applyBorder="0" applyProtection="0">
      <alignment/>
    </xf>
    <xf numFmtId="0" fontId="10" fillId="37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7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7" borderId="0" applyBorder="0" applyProtection="0">
      <alignment/>
    </xf>
    <xf numFmtId="0" fontId="10" fillId="37" borderId="0" applyBorder="0" applyProtection="0">
      <alignment/>
    </xf>
    <xf numFmtId="0" fontId="10" fillId="37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0" fillId="38" borderId="0" applyBorder="0" applyProtection="0">
      <alignment/>
    </xf>
    <xf numFmtId="0" fontId="11" fillId="0" borderId="0" applyNumberFormat="0" applyFill="0" applyBorder="0" applyAlignment="0" applyProtection="0"/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4" fillId="39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1" fillId="0" borderId="6" applyNumberFormat="0" applyFill="0" applyAlignment="0" applyProtection="0"/>
    <xf numFmtId="0" fontId="22" fillId="17" borderId="0" applyNumberFormat="0" applyBorder="0" applyAlignment="0" applyProtection="0"/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0" fillId="7" borderId="7" applyNumberFormat="0" applyAlignment="0" applyProtection="0"/>
    <xf numFmtId="0" fontId="0" fillId="7" borderId="7" applyNumberFormat="0" applyAlignment="0" applyProtection="0"/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5" fillId="30" borderId="8" applyNumberFormat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26" fillId="0" borderId="0" applyNumberFormat="0" applyFill="0" applyBorder="0" applyAlignment="0" applyProtection="0"/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27" fillId="0" borderId="0" applyNumberFormat="0" applyFill="0" applyBorder="0" applyAlignment="0" applyProtection="0"/>
    <xf numFmtId="4" fontId="28" fillId="17" borderId="9">
      <alignment horizontal="right" vertical="top" shrinkToFit="1"/>
      <protection/>
    </xf>
    <xf numFmtId="4" fontId="28" fillId="17" borderId="9">
      <alignment horizontal="right" vertical="top" shrinkToFit="1"/>
      <protection/>
    </xf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10" applyNumberFormat="0" applyAlignment="0" applyProtection="0"/>
    <xf numFmtId="0" fontId="29" fillId="17" borderId="1" applyNumberFormat="0" applyAlignment="0" applyProtection="0"/>
    <xf numFmtId="0" fontId="38" fillId="47" borderId="11" applyNumberFormat="0" applyAlignment="0" applyProtection="0"/>
    <xf numFmtId="0" fontId="39" fillId="47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8" fillId="0" borderId="16" applyNumberFormat="0" applyFill="0" applyAlignment="0" applyProtection="0"/>
    <xf numFmtId="0" fontId="44" fillId="48" borderId="17" applyNumberFormat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7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1" borderId="18" applyNumberFormat="0" applyFont="0" applyAlignment="0" applyProtection="0"/>
    <xf numFmtId="9" fontId="1" fillId="0" borderId="0" applyFill="0" applyBorder="0" applyAlignment="0" applyProtection="0"/>
    <xf numFmtId="0" fontId="49" fillId="0" borderId="1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Border="0" applyProtection="0">
      <alignment/>
    </xf>
    <xf numFmtId="0" fontId="51" fillId="5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left" vertical="top" wrapText="1"/>
    </xf>
    <xf numFmtId="2" fontId="31" fillId="30" borderId="0" xfId="0" applyNumberFormat="1" applyFont="1" applyFill="1" applyBorder="1" applyAlignment="1">
      <alignment horizontal="center" vertical="top" wrapText="1"/>
    </xf>
    <xf numFmtId="165" fontId="3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31" fillId="30" borderId="0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2" fontId="31" fillId="30" borderId="20" xfId="0" applyNumberFormat="1" applyFont="1" applyFill="1" applyBorder="1" applyAlignment="1">
      <alignment horizontal="center" vertical="top" wrapText="1"/>
    </xf>
    <xf numFmtId="0" fontId="32" fillId="30" borderId="20" xfId="0" applyFont="1" applyFill="1" applyBorder="1" applyAlignment="1">
      <alignment horizontal="center" vertical="top" wrapText="1"/>
    </xf>
    <xf numFmtId="0" fontId="32" fillId="30" borderId="20" xfId="0" applyFont="1" applyFill="1" applyBorder="1" applyAlignment="1">
      <alignment horizontal="left" vertical="top" wrapText="1"/>
    </xf>
    <xf numFmtId="0" fontId="31" fillId="30" borderId="20" xfId="0" applyFont="1" applyFill="1" applyBorder="1" applyAlignment="1">
      <alignment horizontal="left" vertical="top" wrapText="1"/>
    </xf>
    <xf numFmtId="2" fontId="32" fillId="30" borderId="2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6" fontId="32" fillId="30" borderId="20" xfId="0" applyNumberFormat="1" applyFont="1" applyFill="1" applyBorder="1" applyAlignment="1">
      <alignment horizontal="center" vertical="top" wrapText="1"/>
    </xf>
    <xf numFmtId="166" fontId="31" fillId="30" borderId="20" xfId="0" applyNumberFormat="1" applyFont="1" applyFill="1" applyBorder="1" applyAlignment="1">
      <alignment horizontal="center" vertical="top" wrapText="1"/>
    </xf>
    <xf numFmtId="0" fontId="32" fillId="30" borderId="20" xfId="0" applyFont="1" applyFill="1" applyBorder="1" applyAlignment="1">
      <alignment horizontal="left" vertical="top" wrapText="1"/>
    </xf>
    <xf numFmtId="2" fontId="32" fillId="30" borderId="20" xfId="0" applyNumberFormat="1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left" vertical="top" wrapText="1"/>
    </xf>
    <xf numFmtId="49" fontId="32" fillId="30" borderId="20" xfId="0" applyNumberFormat="1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left" vertical="top" wrapText="1"/>
    </xf>
    <xf numFmtId="166" fontId="31" fillId="0" borderId="20" xfId="0" applyNumberFormat="1" applyFont="1" applyFill="1" applyBorder="1" applyAlignment="1">
      <alignment horizontal="center" vertical="top" wrapText="1"/>
    </xf>
    <xf numFmtId="2" fontId="31" fillId="30" borderId="22" xfId="0" applyNumberFormat="1" applyFont="1" applyFill="1" applyBorder="1" applyAlignment="1">
      <alignment horizontal="center" vertical="top" wrapText="1"/>
    </xf>
    <xf numFmtId="165" fontId="31" fillId="0" borderId="20" xfId="0" applyNumberFormat="1" applyFont="1" applyFill="1" applyBorder="1" applyAlignment="1">
      <alignment horizontal="left" vertical="top" wrapText="1"/>
    </xf>
    <xf numFmtId="166" fontId="32" fillId="0" borderId="20" xfId="0" applyNumberFormat="1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vertical="top" wrapText="1"/>
    </xf>
    <xf numFmtId="0" fontId="31" fillId="0" borderId="20" xfId="1097" applyFont="1" applyFill="1" applyBorder="1" applyAlignment="1">
      <alignment horizontal="left" vertical="top" wrapText="1"/>
      <protection/>
    </xf>
    <xf numFmtId="167" fontId="32" fillId="30" borderId="20" xfId="0" applyNumberFormat="1" applyFont="1" applyFill="1" applyBorder="1" applyAlignment="1">
      <alignment horizontal="center" vertical="top" wrapText="1"/>
    </xf>
    <xf numFmtId="166" fontId="31" fillId="0" borderId="21" xfId="0" applyNumberFormat="1" applyFont="1" applyFill="1" applyBorder="1" applyAlignment="1">
      <alignment horizontal="center" vertical="top" wrapText="1"/>
    </xf>
    <xf numFmtId="0" fontId="32" fillId="30" borderId="20" xfId="0" applyFont="1" applyFill="1" applyBorder="1" applyAlignment="1">
      <alignment vertical="top" wrapText="1"/>
    </xf>
    <xf numFmtId="166" fontId="31" fillId="0" borderId="23" xfId="0" applyNumberFormat="1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left" vertical="top" wrapText="1"/>
    </xf>
    <xf numFmtId="14" fontId="32" fillId="30" borderId="20" xfId="0" applyNumberFormat="1" applyFont="1" applyFill="1" applyBorder="1" applyAlignment="1">
      <alignment horizontal="center" vertical="top" wrapText="1"/>
    </xf>
    <xf numFmtId="14" fontId="31" fillId="30" borderId="20" xfId="0" applyNumberFormat="1" applyFont="1" applyFill="1" applyBorder="1" applyAlignment="1">
      <alignment horizontal="center" vertical="top" wrapText="1"/>
    </xf>
    <xf numFmtId="0" fontId="31" fillId="0" borderId="20" xfId="0" applyFont="1" applyBorder="1" applyAlignment="1">
      <alignment horizontal="left" vertical="top" wrapText="1"/>
    </xf>
    <xf numFmtId="2" fontId="32" fillId="30" borderId="20" xfId="0" applyNumberFormat="1" applyFont="1" applyFill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left" vertical="top" wrapText="1"/>
    </xf>
    <xf numFmtId="0" fontId="31" fillId="30" borderId="22" xfId="0" applyFont="1" applyFill="1" applyBorder="1" applyAlignment="1">
      <alignment vertical="top" wrapText="1"/>
    </xf>
    <xf numFmtId="0" fontId="31" fillId="30" borderId="25" xfId="0" applyFont="1" applyFill="1" applyBorder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0" fillId="30" borderId="20" xfId="0" applyFont="1" applyFill="1" applyBorder="1" applyAlignment="1">
      <alignment vertical="top"/>
    </xf>
    <xf numFmtId="2" fontId="32" fillId="30" borderId="20" xfId="0" applyNumberFormat="1" applyFont="1" applyFill="1" applyBorder="1" applyAlignment="1">
      <alignment horizontal="center" vertical="top"/>
    </xf>
    <xf numFmtId="0" fontId="32" fillId="0" borderId="20" xfId="0" applyFont="1" applyFill="1" applyBorder="1" applyAlignment="1">
      <alignment vertical="top" wrapText="1"/>
    </xf>
    <xf numFmtId="0" fontId="31" fillId="0" borderId="21" xfId="0" applyFont="1" applyFill="1" applyBorder="1" applyAlignment="1">
      <alignment vertical="top" wrapText="1"/>
    </xf>
    <xf numFmtId="0" fontId="31" fillId="0" borderId="20" xfId="0" applyFont="1" applyFill="1" applyBorder="1" applyAlignment="1">
      <alignment vertical="top" wrapText="1"/>
    </xf>
    <xf numFmtId="0" fontId="31" fillId="0" borderId="21" xfId="1097" applyFont="1" applyFill="1" applyBorder="1" applyAlignment="1">
      <alignment vertical="top" wrapText="1"/>
      <protection/>
    </xf>
    <xf numFmtId="166" fontId="31" fillId="0" borderId="26" xfId="0" applyNumberFormat="1" applyFont="1" applyFill="1" applyBorder="1" applyAlignment="1">
      <alignment horizontal="center" vertical="top" wrapText="1"/>
    </xf>
    <xf numFmtId="2" fontId="32" fillId="30" borderId="22" xfId="0" applyNumberFormat="1" applyFont="1" applyFill="1" applyBorder="1" applyAlignment="1">
      <alignment horizontal="center" vertical="top" wrapText="1"/>
    </xf>
    <xf numFmtId="0" fontId="31" fillId="30" borderId="27" xfId="0" applyFont="1" applyFill="1" applyBorder="1" applyAlignment="1">
      <alignment horizontal="left" vertical="top" wrapText="1"/>
    </xf>
    <xf numFmtId="0" fontId="31" fillId="30" borderId="28" xfId="0" applyFont="1" applyFill="1" applyBorder="1" applyAlignment="1">
      <alignment horizontal="left" vertical="top" wrapText="1"/>
    </xf>
    <xf numFmtId="0" fontId="32" fillId="0" borderId="2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166" fontId="32" fillId="30" borderId="20" xfId="1084" applyNumberFormat="1" applyFont="1" applyFill="1" applyBorder="1" applyAlignment="1">
      <alignment horizontal="center" vertical="top" wrapText="1"/>
      <protection/>
    </xf>
    <xf numFmtId="166" fontId="31" fillId="30" borderId="20" xfId="1084" applyNumberFormat="1" applyFont="1" applyFill="1" applyBorder="1" applyAlignment="1">
      <alignment horizontal="center" vertical="top" wrapText="1"/>
      <protection/>
    </xf>
    <xf numFmtId="2" fontId="32" fillId="30" borderId="20" xfId="1084" applyNumberFormat="1" applyFont="1" applyFill="1" applyBorder="1" applyAlignment="1">
      <alignment horizontal="center" vertical="top" wrapText="1"/>
      <protection/>
    </xf>
    <xf numFmtId="0" fontId="32" fillId="30" borderId="20" xfId="1084" applyFont="1" applyFill="1" applyBorder="1" applyAlignment="1">
      <alignment horizontal="left" vertical="top" wrapText="1"/>
      <protection/>
    </xf>
    <xf numFmtId="0" fontId="31" fillId="30" borderId="20" xfId="1084" applyFont="1" applyFill="1" applyBorder="1" applyAlignment="1">
      <alignment horizontal="left" vertical="top" wrapText="1"/>
      <protection/>
    </xf>
    <xf numFmtId="2" fontId="32" fillId="30" borderId="21" xfId="1084" applyNumberFormat="1" applyFont="1" applyFill="1" applyBorder="1" applyAlignment="1">
      <alignment horizontal="center" vertical="top" wrapText="1"/>
      <protection/>
    </xf>
    <xf numFmtId="2" fontId="31" fillId="30" borderId="25" xfId="0" applyNumberFormat="1" applyFont="1" applyFill="1" applyBorder="1" applyAlignment="1">
      <alignment horizontal="center" vertical="top" wrapText="1"/>
    </xf>
    <xf numFmtId="0" fontId="31" fillId="30" borderId="22" xfId="1084" applyFont="1" applyFill="1" applyBorder="1" applyAlignment="1">
      <alignment horizontal="left" vertical="top" wrapText="1"/>
      <protection/>
    </xf>
    <xf numFmtId="2" fontId="31" fillId="30" borderId="21" xfId="1084" applyNumberFormat="1" applyFont="1" applyFill="1" applyBorder="1" applyAlignment="1">
      <alignment horizontal="center" vertical="top" wrapText="1"/>
      <protection/>
    </xf>
    <xf numFmtId="2" fontId="31" fillId="30" borderId="20" xfId="1084" applyNumberFormat="1" applyFont="1" applyFill="1" applyBorder="1" applyAlignment="1">
      <alignment horizontal="center" vertical="top" wrapText="1"/>
      <protection/>
    </xf>
    <xf numFmtId="2" fontId="31" fillId="30" borderId="29" xfId="0" applyNumberFormat="1" applyFont="1" applyFill="1" applyBorder="1" applyAlignment="1">
      <alignment horizontal="center" vertical="top" wrapText="1"/>
    </xf>
    <xf numFmtId="2" fontId="32" fillId="30" borderId="22" xfId="1084" applyNumberFormat="1" applyFont="1" applyFill="1" applyBorder="1" applyAlignment="1">
      <alignment horizontal="center" vertical="top" wrapText="1"/>
      <protection/>
    </xf>
    <xf numFmtId="2" fontId="32" fillId="30" borderId="25" xfId="1084" applyNumberFormat="1" applyFont="1" applyFill="1" applyBorder="1" applyAlignment="1">
      <alignment horizontal="center" vertical="top" wrapText="1"/>
      <protection/>
    </xf>
    <xf numFmtId="0" fontId="32" fillId="0" borderId="20" xfId="1084" applyFont="1" applyFill="1" applyBorder="1" applyAlignment="1">
      <alignment horizontal="left" vertical="top" wrapText="1"/>
      <protection/>
    </xf>
    <xf numFmtId="2" fontId="32" fillId="30" borderId="30" xfId="1084" applyNumberFormat="1" applyFont="1" applyFill="1" applyBorder="1" applyAlignment="1">
      <alignment horizontal="center" vertical="top" wrapText="1"/>
      <protection/>
    </xf>
    <xf numFmtId="2" fontId="31" fillId="30" borderId="23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2" fontId="32" fillId="0" borderId="23" xfId="1084" applyNumberFormat="1" applyFont="1" applyFill="1" applyBorder="1" applyAlignment="1">
      <alignment horizontal="center" vertical="top" wrapText="1"/>
      <protection/>
    </xf>
    <xf numFmtId="0" fontId="31" fillId="0" borderId="23" xfId="1084" applyFont="1" applyFill="1" applyBorder="1" applyAlignment="1">
      <alignment horizontal="left" vertical="top" wrapText="1"/>
      <protection/>
    </xf>
    <xf numFmtId="166" fontId="32" fillId="0" borderId="23" xfId="1084" applyNumberFormat="1" applyFont="1" applyFill="1" applyBorder="1" applyAlignment="1">
      <alignment horizontal="center" vertical="top" wrapText="1"/>
      <protection/>
    </xf>
    <xf numFmtId="166" fontId="31" fillId="0" borderId="23" xfId="1084" applyNumberFormat="1" applyFont="1" applyFill="1" applyBorder="1" applyAlignment="1">
      <alignment horizontal="center" vertical="top" wrapText="1"/>
      <protection/>
    </xf>
    <xf numFmtId="2" fontId="32" fillId="0" borderId="20" xfId="1084" applyNumberFormat="1" applyFont="1" applyFill="1" applyBorder="1" applyAlignment="1">
      <alignment horizontal="left" vertical="top" wrapText="1"/>
      <protection/>
    </xf>
    <xf numFmtId="2" fontId="31" fillId="30" borderId="31" xfId="0" applyNumberFormat="1" applyFont="1" applyFill="1" applyBorder="1" applyAlignment="1">
      <alignment horizontal="center" vertical="top" wrapText="1"/>
    </xf>
    <xf numFmtId="2" fontId="31" fillId="30" borderId="32" xfId="0" applyNumberFormat="1" applyFont="1" applyFill="1" applyBorder="1" applyAlignment="1">
      <alignment horizontal="center" vertical="top" wrapText="1"/>
    </xf>
    <xf numFmtId="2" fontId="31" fillId="30" borderId="21" xfId="0" applyNumberFormat="1" applyFont="1" applyFill="1" applyBorder="1" applyAlignment="1">
      <alignment horizontal="center" vertical="top" wrapText="1"/>
    </xf>
    <xf numFmtId="2" fontId="32" fillId="30" borderId="33" xfId="1084" applyNumberFormat="1" applyFont="1" applyFill="1" applyBorder="1" applyAlignment="1">
      <alignment horizontal="center" vertical="top" wrapText="1"/>
      <protection/>
    </xf>
    <xf numFmtId="0" fontId="31" fillId="30" borderId="30" xfId="1084" applyFont="1" applyFill="1" applyBorder="1" applyAlignment="1">
      <alignment horizontal="left" vertical="top" wrapText="1"/>
      <protection/>
    </xf>
    <xf numFmtId="2" fontId="32" fillId="30" borderId="21" xfId="0" applyNumberFormat="1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left" vertical="top" wrapText="1"/>
    </xf>
    <xf numFmtId="166" fontId="31" fillId="30" borderId="34" xfId="1084" applyNumberFormat="1" applyFont="1" applyFill="1" applyBorder="1" applyAlignment="1">
      <alignment horizontal="center" vertical="top" wrapText="1"/>
      <protection/>
    </xf>
    <xf numFmtId="0" fontId="32" fillId="30" borderId="25" xfId="0" applyFont="1" applyFill="1" applyBorder="1" applyAlignment="1">
      <alignment horizontal="left" vertical="top" wrapText="1"/>
    </xf>
    <xf numFmtId="0" fontId="31" fillId="30" borderId="35" xfId="1084" applyFont="1" applyFill="1" applyBorder="1" applyAlignment="1">
      <alignment horizontal="left" vertical="top" wrapText="1"/>
      <protection/>
    </xf>
    <xf numFmtId="166" fontId="31" fillId="30" borderId="36" xfId="1084" applyNumberFormat="1" applyFont="1" applyFill="1" applyBorder="1" applyAlignment="1">
      <alignment horizontal="center" vertical="top" wrapText="1"/>
      <protection/>
    </xf>
    <xf numFmtId="2" fontId="32" fillId="30" borderId="23" xfId="0" applyNumberFormat="1" applyFont="1" applyFill="1" applyBorder="1" applyAlignment="1">
      <alignment horizontal="center" vertical="top" wrapText="1"/>
    </xf>
    <xf numFmtId="2" fontId="32" fillId="30" borderId="30" xfId="0" applyNumberFormat="1" applyFont="1" applyFill="1" applyBorder="1" applyAlignment="1">
      <alignment horizontal="center" vertical="top" wrapText="1"/>
    </xf>
    <xf numFmtId="0" fontId="32" fillId="30" borderId="0" xfId="0" applyFont="1" applyFill="1" applyAlignment="1">
      <alignment vertical="top" wrapText="1"/>
    </xf>
    <xf numFmtId="0" fontId="31" fillId="30" borderId="21" xfId="0" applyFont="1" applyFill="1" applyBorder="1" applyAlignment="1">
      <alignment horizontal="left" vertical="top" wrapText="1"/>
    </xf>
    <xf numFmtId="0" fontId="31" fillId="30" borderId="32" xfId="0" applyFont="1" applyFill="1" applyBorder="1" applyAlignment="1">
      <alignment horizontal="left" vertical="top" wrapText="1"/>
    </xf>
    <xf numFmtId="168" fontId="32" fillId="30" borderId="20" xfId="0" applyNumberFormat="1" applyFont="1" applyFill="1" applyBorder="1" applyAlignment="1">
      <alignment horizontal="center" vertical="top" wrapText="1"/>
    </xf>
    <xf numFmtId="165" fontId="31" fillId="30" borderId="20" xfId="0" applyNumberFormat="1" applyFont="1" applyFill="1" applyBorder="1" applyAlignment="1">
      <alignment horizontal="left" vertical="top" wrapText="1"/>
    </xf>
    <xf numFmtId="165" fontId="31" fillId="30" borderId="33" xfId="0" applyNumberFormat="1" applyFont="1" applyFill="1" applyBorder="1" applyAlignment="1">
      <alignment horizontal="left" vertical="top" wrapText="1"/>
    </xf>
    <xf numFmtId="0" fontId="31" fillId="30" borderId="9" xfId="0" applyFont="1" applyFill="1" applyBorder="1" applyAlignment="1">
      <alignment horizontal="left" vertical="top" wrapText="1"/>
    </xf>
    <xf numFmtId="0" fontId="32" fillId="30" borderId="32" xfId="0" applyFont="1" applyFill="1" applyBorder="1" applyAlignment="1">
      <alignment horizontal="left" vertical="top" wrapText="1"/>
    </xf>
    <xf numFmtId="166" fontId="32" fillId="30" borderId="20" xfId="0" applyNumberFormat="1" applyFont="1" applyFill="1" applyBorder="1" applyAlignment="1">
      <alignment horizontal="left" vertical="top" wrapText="1"/>
    </xf>
    <xf numFmtId="0" fontId="32" fillId="30" borderId="22" xfId="0" applyFont="1" applyFill="1" applyBorder="1" applyAlignment="1">
      <alignment horizontal="left" vertical="top" wrapText="1"/>
    </xf>
    <xf numFmtId="0" fontId="31" fillId="0" borderId="37" xfId="0" applyFont="1" applyFill="1" applyBorder="1" applyAlignment="1">
      <alignment horizontal="left" vertical="top" wrapText="1"/>
    </xf>
    <xf numFmtId="0" fontId="31" fillId="0" borderId="38" xfId="0" applyFont="1" applyFill="1" applyBorder="1" applyAlignment="1">
      <alignment horizontal="center" vertical="top" wrapText="1"/>
    </xf>
    <xf numFmtId="2" fontId="31" fillId="30" borderId="0" xfId="0" applyNumberFormat="1" applyFont="1" applyFill="1" applyAlignment="1">
      <alignment horizontal="center" vertical="top" wrapText="1"/>
    </xf>
    <xf numFmtId="0" fontId="31" fillId="0" borderId="26" xfId="0" applyFont="1" applyFill="1" applyBorder="1" applyAlignment="1">
      <alignment horizontal="left" vertical="top" wrapText="1"/>
    </xf>
    <xf numFmtId="49" fontId="31" fillId="30" borderId="20" xfId="0" applyNumberFormat="1" applyFont="1" applyFill="1" applyBorder="1" applyAlignment="1">
      <alignment horizontal="center" vertical="top" wrapText="1"/>
    </xf>
    <xf numFmtId="0" fontId="31" fillId="30" borderId="26" xfId="0" applyFont="1" applyFill="1" applyBorder="1" applyAlignment="1">
      <alignment horizontal="left" vertical="top" wrapText="1"/>
    </xf>
    <xf numFmtId="0" fontId="31" fillId="30" borderId="29" xfId="0" applyFont="1" applyFill="1" applyBorder="1" applyAlignment="1">
      <alignment horizontal="left" vertical="top" wrapText="1"/>
    </xf>
    <xf numFmtId="165" fontId="31" fillId="30" borderId="29" xfId="0" applyNumberFormat="1" applyFont="1" applyFill="1" applyBorder="1" applyAlignment="1">
      <alignment horizontal="left" vertical="top" wrapText="1"/>
    </xf>
    <xf numFmtId="165" fontId="31" fillId="30" borderId="25" xfId="0" applyNumberFormat="1" applyFont="1" applyFill="1" applyBorder="1" applyAlignment="1">
      <alignment horizontal="left" vertical="top" wrapText="1"/>
    </xf>
    <xf numFmtId="0" fontId="31" fillId="0" borderId="39" xfId="0" applyFont="1" applyFill="1" applyBorder="1" applyAlignment="1">
      <alignment horizontal="left" vertical="top" wrapText="1"/>
    </xf>
    <xf numFmtId="166" fontId="31" fillId="30" borderId="22" xfId="0" applyNumberFormat="1" applyFont="1" applyFill="1" applyBorder="1" applyAlignment="1">
      <alignment horizontal="center" vertical="top" wrapText="1"/>
    </xf>
    <xf numFmtId="166" fontId="31" fillId="0" borderId="37" xfId="0" applyNumberFormat="1" applyFont="1" applyFill="1" applyBorder="1" applyAlignment="1">
      <alignment horizontal="center" vertical="top" wrapText="1"/>
    </xf>
    <xf numFmtId="0" fontId="32" fillId="0" borderId="25" xfId="0" applyFont="1" applyFill="1" applyBorder="1" applyAlignment="1">
      <alignment horizontal="left" vertical="top" wrapText="1"/>
    </xf>
    <xf numFmtId="0" fontId="32" fillId="30" borderId="20" xfId="0" applyNumberFormat="1" applyFont="1" applyFill="1" applyBorder="1" applyAlignment="1">
      <alignment horizontal="center" vertical="top" wrapText="1"/>
    </xf>
    <xf numFmtId="0" fontId="31" fillId="30" borderId="20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horizontal="left" vertical="top" wrapText="1"/>
    </xf>
    <xf numFmtId="166" fontId="31" fillId="0" borderId="24" xfId="0" applyNumberFormat="1" applyFont="1" applyFill="1" applyBorder="1" applyAlignment="1">
      <alignment horizontal="center" vertical="top" wrapText="1"/>
    </xf>
    <xf numFmtId="0" fontId="31" fillId="0" borderId="33" xfId="0" applyFont="1" applyFill="1" applyBorder="1" applyAlignment="1">
      <alignment horizontal="left" vertical="top" wrapText="1"/>
    </xf>
    <xf numFmtId="2" fontId="32" fillId="30" borderId="33" xfId="0" applyNumberFormat="1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left" vertical="top" wrapText="1"/>
    </xf>
    <xf numFmtId="0" fontId="31" fillId="0" borderId="25" xfId="0" applyFont="1" applyFill="1" applyBorder="1" applyAlignment="1">
      <alignment vertical="top" wrapText="1"/>
    </xf>
    <xf numFmtId="0" fontId="31" fillId="0" borderId="0" xfId="0" applyFont="1" applyFill="1" applyAlignment="1">
      <alignment vertical="top" wrapText="1"/>
    </xf>
    <xf numFmtId="2" fontId="31" fillId="30" borderId="22" xfId="1084" applyNumberFormat="1" applyFont="1" applyFill="1" applyBorder="1" applyAlignment="1">
      <alignment horizontal="center" vertical="top" wrapText="1"/>
      <protection/>
    </xf>
    <xf numFmtId="0" fontId="31" fillId="53" borderId="0" xfId="0" applyFont="1" applyFill="1" applyAlignment="1">
      <alignment horizontal="left" vertical="top"/>
    </xf>
    <xf numFmtId="0" fontId="31" fillId="54" borderId="21" xfId="0" applyFont="1" applyFill="1" applyBorder="1" applyAlignment="1">
      <alignment horizontal="left" vertical="top"/>
    </xf>
    <xf numFmtId="0" fontId="31" fillId="54" borderId="26" xfId="0" applyFont="1" applyFill="1" applyBorder="1" applyAlignment="1">
      <alignment horizontal="left" vertical="top"/>
    </xf>
    <xf numFmtId="0" fontId="31" fillId="54" borderId="23" xfId="0" applyFont="1" applyFill="1" applyBorder="1" applyAlignment="1">
      <alignment horizontal="left" vertical="top"/>
    </xf>
    <xf numFmtId="0" fontId="31" fillId="53" borderId="20" xfId="0" applyFont="1" applyFill="1" applyBorder="1" applyAlignment="1">
      <alignment horizontal="left" vertical="top"/>
    </xf>
    <xf numFmtId="0" fontId="31" fillId="53" borderId="23" xfId="0" applyFont="1" applyFill="1" applyBorder="1" applyAlignment="1">
      <alignment horizontal="left" vertical="top" wrapText="1"/>
    </xf>
    <xf numFmtId="0" fontId="31" fillId="55" borderId="20" xfId="0" applyFont="1" applyFill="1" applyBorder="1" applyAlignment="1">
      <alignment horizontal="left" vertical="top"/>
    </xf>
    <xf numFmtId="0" fontId="31" fillId="54" borderId="20" xfId="0" applyFont="1" applyFill="1" applyBorder="1" applyAlignment="1">
      <alignment horizontal="left" vertical="top"/>
    </xf>
    <xf numFmtId="0" fontId="31" fillId="53" borderId="23" xfId="0" applyFont="1" applyFill="1" applyBorder="1" applyAlignment="1">
      <alignment horizontal="left" vertical="top"/>
    </xf>
    <xf numFmtId="0" fontId="31" fillId="53" borderId="20" xfId="0" applyFont="1" applyFill="1" applyBorder="1" applyAlignment="1">
      <alignment horizontal="left" vertical="top" wrapText="1"/>
    </xf>
    <xf numFmtId="0" fontId="31" fillId="53" borderId="21" xfId="0" applyFont="1" applyFill="1" applyBorder="1" applyAlignment="1">
      <alignment horizontal="left" vertical="top"/>
    </xf>
    <xf numFmtId="0" fontId="31" fillId="53" borderId="23" xfId="1097" applyFont="1" applyFill="1" applyBorder="1" applyAlignment="1">
      <alignment horizontal="left" vertical="top"/>
      <protection/>
    </xf>
    <xf numFmtId="0" fontId="31" fillId="53" borderId="20" xfId="1097" applyFont="1" applyFill="1" applyBorder="1" applyAlignment="1">
      <alignment horizontal="left" vertical="top"/>
      <protection/>
    </xf>
    <xf numFmtId="0" fontId="32" fillId="53" borderId="20" xfId="0" applyFont="1" applyFill="1" applyBorder="1" applyAlignment="1">
      <alignment horizontal="left" vertical="top" wrapText="1"/>
    </xf>
    <xf numFmtId="0" fontId="31" fillId="53" borderId="21" xfId="0" applyFont="1" applyFill="1" applyBorder="1" applyAlignment="1">
      <alignment horizontal="left" vertical="top" wrapText="1"/>
    </xf>
    <xf numFmtId="0" fontId="31" fillId="53" borderId="25" xfId="0" applyFont="1" applyFill="1" applyBorder="1" applyAlignment="1">
      <alignment horizontal="left" vertical="top" wrapText="1"/>
    </xf>
    <xf numFmtId="0" fontId="31" fillId="53" borderId="25" xfId="0" applyFont="1" applyFill="1" applyBorder="1" applyAlignment="1">
      <alignment horizontal="left" vertical="top"/>
    </xf>
    <xf numFmtId="0" fontId="31" fillId="53" borderId="32" xfId="0" applyFont="1" applyFill="1" applyBorder="1" applyAlignment="1">
      <alignment horizontal="left" vertical="top"/>
    </xf>
    <xf numFmtId="165" fontId="31" fillId="53" borderId="20" xfId="0" applyNumberFormat="1" applyFont="1" applyFill="1" applyBorder="1" applyAlignment="1">
      <alignment horizontal="left" vertical="top" wrapText="1"/>
    </xf>
    <xf numFmtId="0" fontId="31" fillId="54" borderId="25" xfId="0" applyFont="1" applyFill="1" applyBorder="1" applyAlignment="1">
      <alignment horizontal="left" vertical="top"/>
    </xf>
    <xf numFmtId="0" fontId="0" fillId="53" borderId="25" xfId="0" applyFill="1" applyBorder="1" applyAlignment="1">
      <alignment horizontal="left" vertical="top"/>
    </xf>
    <xf numFmtId="0" fontId="31" fillId="53" borderId="26" xfId="0" applyFont="1" applyFill="1" applyBorder="1" applyAlignment="1">
      <alignment horizontal="left" vertical="top"/>
    </xf>
    <xf numFmtId="0" fontId="31" fillId="0" borderId="40" xfId="0" applyFont="1" applyFill="1" applyBorder="1" applyAlignment="1">
      <alignment horizontal="left" vertical="top" wrapText="1"/>
    </xf>
    <xf numFmtId="0" fontId="31" fillId="53" borderId="20" xfId="0" applyFont="1" applyFill="1" applyBorder="1" applyAlignment="1">
      <alignment horizontal="left" vertical="top"/>
    </xf>
    <xf numFmtId="0" fontId="32" fillId="30" borderId="20" xfId="0" applyFont="1" applyFill="1" applyBorder="1" applyAlignment="1">
      <alignment horizontal="center" vertical="top" wrapText="1"/>
    </xf>
    <xf numFmtId="0" fontId="32" fillId="30" borderId="20" xfId="0" applyFont="1" applyFill="1" applyBorder="1" applyAlignment="1">
      <alignment horizontal="left" vertical="top" wrapText="1"/>
    </xf>
    <xf numFmtId="0" fontId="31" fillId="30" borderId="20" xfId="0" applyFont="1" applyFill="1" applyBorder="1" applyAlignment="1">
      <alignment horizontal="left" vertical="top" wrapText="1"/>
    </xf>
    <xf numFmtId="166" fontId="32" fillId="30" borderId="20" xfId="0" applyNumberFormat="1" applyFont="1" applyFill="1" applyBorder="1" applyAlignment="1">
      <alignment horizontal="center" vertical="top" wrapText="1"/>
    </xf>
    <xf numFmtId="166" fontId="31" fillId="30" borderId="20" xfId="0" applyNumberFormat="1" applyFont="1" applyFill="1" applyBorder="1" applyAlignment="1">
      <alignment horizontal="center" vertical="top" wrapText="1"/>
    </xf>
    <xf numFmtId="165" fontId="31" fillId="0" borderId="26" xfId="0" applyNumberFormat="1" applyFont="1" applyFill="1" applyBorder="1" applyAlignment="1">
      <alignment horizontal="center" vertical="top" wrapText="1"/>
    </xf>
    <xf numFmtId="0" fontId="31" fillId="53" borderId="26" xfId="0" applyFont="1" applyFill="1" applyBorder="1" applyAlignment="1">
      <alignment horizontal="left" vertical="top"/>
    </xf>
    <xf numFmtId="0" fontId="31" fillId="0" borderId="23" xfId="0" applyFont="1" applyFill="1" applyBorder="1" applyAlignment="1">
      <alignment horizontal="center" vertical="top" wrapText="1"/>
    </xf>
    <xf numFmtId="0" fontId="31" fillId="53" borderId="23" xfId="0" applyFont="1" applyFill="1" applyBorder="1" applyAlignment="1">
      <alignment horizontal="left" vertical="top"/>
    </xf>
    <xf numFmtId="0" fontId="32" fillId="0" borderId="20" xfId="0" applyFont="1" applyFill="1" applyBorder="1" applyAlignment="1">
      <alignment horizontal="center" vertical="top" wrapText="1"/>
    </xf>
    <xf numFmtId="166" fontId="31" fillId="0" borderId="20" xfId="0" applyNumberFormat="1" applyFont="1" applyFill="1" applyBorder="1" applyAlignment="1">
      <alignment horizontal="center" vertical="top" wrapText="1"/>
    </xf>
    <xf numFmtId="0" fontId="31" fillId="30" borderId="20" xfId="1084" applyFont="1" applyFill="1" applyBorder="1" applyAlignment="1">
      <alignment horizontal="left" vertical="top" wrapText="1"/>
      <protection/>
    </xf>
    <xf numFmtId="2" fontId="32" fillId="30" borderId="20" xfId="0" applyNumberFormat="1" applyFont="1" applyFill="1" applyBorder="1" applyAlignment="1">
      <alignment horizontal="center" vertical="top" wrapText="1"/>
    </xf>
    <xf numFmtId="0" fontId="32" fillId="30" borderId="20" xfId="1084" applyFont="1" applyFill="1" applyBorder="1" applyAlignment="1">
      <alignment horizontal="left" vertical="top" wrapText="1"/>
      <protection/>
    </xf>
    <xf numFmtId="166" fontId="32" fillId="30" borderId="20" xfId="1084" applyNumberFormat="1" applyFont="1" applyFill="1" applyBorder="1" applyAlignment="1">
      <alignment horizontal="center" vertical="top" wrapText="1"/>
      <protection/>
    </xf>
    <xf numFmtId="166" fontId="31" fillId="30" borderId="20" xfId="1084" applyNumberFormat="1" applyFont="1" applyFill="1" applyBorder="1" applyAlignment="1">
      <alignment horizontal="center" vertical="top" wrapText="1"/>
      <protection/>
    </xf>
    <xf numFmtId="0" fontId="31" fillId="0" borderId="21" xfId="0" applyFont="1" applyFill="1" applyBorder="1" applyAlignment="1">
      <alignment horizontal="center" vertical="top" wrapText="1"/>
    </xf>
    <xf numFmtId="0" fontId="31" fillId="53" borderId="21" xfId="0" applyFont="1" applyFill="1" applyBorder="1" applyAlignment="1">
      <alignment horizontal="left" vertical="top"/>
    </xf>
    <xf numFmtId="0" fontId="31" fillId="30" borderId="22" xfId="1084" applyFont="1" applyFill="1" applyBorder="1" applyAlignment="1">
      <alignment horizontal="left" vertical="top" wrapText="1"/>
      <protection/>
    </xf>
    <xf numFmtId="2" fontId="32" fillId="0" borderId="20" xfId="1084" applyNumberFormat="1" applyFont="1" applyFill="1" applyBorder="1" applyAlignment="1">
      <alignment horizontal="center" vertical="top" wrapText="1"/>
      <protection/>
    </xf>
    <xf numFmtId="0" fontId="32" fillId="0" borderId="20" xfId="1084" applyFont="1" applyFill="1" applyBorder="1" applyAlignment="1">
      <alignment horizontal="left" vertical="top" wrapText="1"/>
      <protection/>
    </xf>
    <xf numFmtId="0" fontId="31" fillId="0" borderId="20" xfId="1084" applyFont="1" applyFill="1" applyBorder="1" applyAlignment="1">
      <alignment horizontal="left" vertical="top" wrapText="1"/>
      <protection/>
    </xf>
    <xf numFmtId="166" fontId="32" fillId="0" borderId="20" xfId="1084" applyNumberFormat="1" applyFont="1" applyFill="1" applyBorder="1" applyAlignment="1">
      <alignment horizontal="center" vertical="top" wrapText="1"/>
      <protection/>
    </xf>
    <xf numFmtId="166" fontId="31" fillId="0" borderId="20" xfId="1084" applyNumberFormat="1" applyFont="1" applyFill="1" applyBorder="1" applyAlignment="1">
      <alignment horizontal="center" vertical="top" wrapText="1"/>
      <protection/>
    </xf>
    <xf numFmtId="166" fontId="32" fillId="0" borderId="20" xfId="0" applyNumberFormat="1" applyFont="1" applyFill="1" applyBorder="1" applyAlignment="1">
      <alignment horizontal="center" vertical="top" wrapText="1"/>
    </xf>
    <xf numFmtId="0" fontId="31" fillId="56" borderId="23" xfId="0" applyFont="1" applyFill="1" applyBorder="1" applyAlignment="1">
      <alignment horizontal="left" vertical="top" wrapText="1"/>
    </xf>
    <xf numFmtId="2" fontId="32" fillId="0" borderId="20" xfId="0" applyNumberFormat="1" applyFont="1" applyFill="1" applyBorder="1" applyAlignment="1">
      <alignment horizontal="center" vertical="top" wrapText="1"/>
    </xf>
    <xf numFmtId="0" fontId="32" fillId="53" borderId="20" xfId="0" applyFont="1" applyFill="1" applyBorder="1" applyAlignment="1">
      <alignment horizontal="left" vertical="top" wrapText="1"/>
    </xf>
    <xf numFmtId="2" fontId="32" fillId="30" borderId="20" xfId="1084" applyNumberFormat="1" applyFont="1" applyFill="1" applyBorder="1" applyAlignment="1">
      <alignment horizontal="center" vertical="top" wrapText="1"/>
      <protection/>
    </xf>
    <xf numFmtId="0" fontId="31" fillId="30" borderId="23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center" vertical="top" wrapText="1"/>
    </xf>
    <xf numFmtId="2" fontId="31" fillId="0" borderId="21" xfId="0" applyNumberFormat="1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left" vertical="top" wrapText="1"/>
    </xf>
    <xf numFmtId="0" fontId="31" fillId="55" borderId="21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21" xfId="1097" applyFont="1" applyFill="1" applyBorder="1" applyAlignment="1">
      <alignment horizontal="center" vertical="top" wrapText="1"/>
      <protection/>
    </xf>
    <xf numFmtId="0" fontId="32" fillId="30" borderId="20" xfId="0" applyFont="1" applyFill="1" applyBorder="1" applyAlignment="1">
      <alignment vertical="top" wrapText="1"/>
    </xf>
    <xf numFmtId="166" fontId="31" fillId="0" borderId="23" xfId="0" applyNumberFormat="1" applyFont="1" applyFill="1" applyBorder="1" applyAlignment="1">
      <alignment horizontal="center" vertical="top" wrapText="1"/>
    </xf>
    <xf numFmtId="0" fontId="32" fillId="0" borderId="20" xfId="1097" applyFont="1" applyFill="1" applyBorder="1" applyAlignment="1">
      <alignment horizontal="left" vertical="top" wrapText="1"/>
      <protection/>
    </xf>
    <xf numFmtId="167" fontId="32" fillId="30" borderId="20" xfId="0" applyNumberFormat="1" applyFont="1" applyFill="1" applyBorder="1" applyAlignment="1">
      <alignment horizontal="center" vertical="top" wrapText="1"/>
    </xf>
    <xf numFmtId="166" fontId="31" fillId="0" borderId="21" xfId="0" applyNumberFormat="1" applyFont="1" applyFill="1" applyBorder="1" applyAlignment="1">
      <alignment horizontal="center" vertical="top" wrapText="1"/>
    </xf>
    <xf numFmtId="49" fontId="32" fillId="30" borderId="20" xfId="0" applyNumberFormat="1" applyFont="1" applyFill="1" applyBorder="1" applyAlignment="1">
      <alignment horizontal="center" vertical="top" wrapText="1"/>
    </xf>
    <xf numFmtId="165" fontId="31" fillId="53" borderId="20" xfId="0" applyNumberFormat="1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center" vertical="center" wrapText="1"/>
    </xf>
    <xf numFmtId="0" fontId="0" fillId="53" borderId="21" xfId="0" applyFont="1" applyFill="1" applyBorder="1" applyAlignment="1">
      <alignment horizontal="left" vertical="top"/>
    </xf>
    <xf numFmtId="165" fontId="31" fillId="0" borderId="20" xfId="0" applyNumberFormat="1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left" vertical="top" wrapText="1"/>
    </xf>
    <xf numFmtId="0" fontId="32" fillId="30" borderId="20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left" vertical="top" wrapText="1"/>
    </xf>
    <xf numFmtId="2" fontId="31" fillId="0" borderId="20" xfId="0" applyNumberFormat="1" applyFont="1" applyFill="1" applyBorder="1" applyAlignment="1">
      <alignment horizontal="center" vertical="top" wrapText="1"/>
    </xf>
    <xf numFmtId="4" fontId="31" fillId="0" borderId="20" xfId="0" applyNumberFormat="1" applyFont="1" applyFill="1" applyBorder="1" applyAlignment="1">
      <alignment horizontal="center" vertical="top" wrapText="1"/>
    </xf>
    <xf numFmtId="2" fontId="31" fillId="30" borderId="20" xfId="0" applyNumberFormat="1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center" wrapText="1"/>
    </xf>
    <xf numFmtId="2" fontId="31" fillId="53" borderId="20" xfId="0" applyNumberFormat="1" applyFont="1" applyFill="1" applyBorder="1" applyAlignment="1">
      <alignment horizontal="left" vertical="top" wrapText="1"/>
    </xf>
    <xf numFmtId="0" fontId="31" fillId="30" borderId="2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top" wrapText="1"/>
    </xf>
  </cellXfs>
  <cellStyles count="110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3" xfId="38"/>
    <cellStyle name="40% - Акцент3 2" xfId="39"/>
    <cellStyle name="40% - Акцент4" xfId="40"/>
    <cellStyle name="40% - Акцент4 2" xfId="41"/>
    <cellStyle name="40% - Акцент4 2 2" xfId="42"/>
    <cellStyle name="40% - Акцент5" xfId="43"/>
    <cellStyle name="40% - Акцент5 2" xfId="44"/>
    <cellStyle name="40% - Акцент5 2 2" xfId="45"/>
    <cellStyle name="40% - Акцент6" xfId="46"/>
    <cellStyle name="40% - Акцент6 2" xfId="47"/>
    <cellStyle name="40% - Акцент6 2 2" xfId="48"/>
    <cellStyle name="60% - Акцент1" xfId="49"/>
    <cellStyle name="60% - Акцент1 2" xfId="50"/>
    <cellStyle name="60% - Акцент2" xfId="51"/>
    <cellStyle name="60% - Акцент2 2" xfId="52"/>
    <cellStyle name="60% - Акцент3" xfId="53"/>
    <cellStyle name="60% - Акцент3 2" xfId="54"/>
    <cellStyle name="60% - Акцент4" xfId="55"/>
    <cellStyle name="60% - Акцент4 2" xfId="56"/>
    <cellStyle name="60% - Акцент4 2 2" xfId="57"/>
    <cellStyle name="60% - Акцент5" xfId="58"/>
    <cellStyle name="60% - Акцент5 2" xfId="59"/>
    <cellStyle name="60% - Акцент6" xfId="60"/>
    <cellStyle name="60% - Акцент6 2" xfId="61"/>
    <cellStyle name="Accent 1 14" xfId="62"/>
    <cellStyle name="Accent 1 14 2" xfId="63"/>
    <cellStyle name="Accent 1 14 2 2" xfId="64"/>
    <cellStyle name="Accent 1 14 2 2 2" xfId="65"/>
    <cellStyle name="Accent 1 14 3" xfId="66"/>
    <cellStyle name="Accent 1 14 3 2" xfId="67"/>
    <cellStyle name="Accent 1 15" xfId="68"/>
    <cellStyle name="Accent 1 15 2" xfId="69"/>
    <cellStyle name="Accent 1 15 2 2" xfId="70"/>
    <cellStyle name="Accent 1 15 2 2 2" xfId="71"/>
    <cellStyle name="Accent 1 15 3" xfId="72"/>
    <cellStyle name="Accent 1 15 3 2" xfId="73"/>
    <cellStyle name="Accent 1 16" xfId="74"/>
    <cellStyle name="Accent 1 16 2" xfId="75"/>
    <cellStyle name="Accent 1 16 2 2" xfId="76"/>
    <cellStyle name="Accent 13" xfId="77"/>
    <cellStyle name="Accent 13 2" xfId="78"/>
    <cellStyle name="Accent 13 2 2" xfId="79"/>
    <cellStyle name="Accent 13 2 2 2" xfId="80"/>
    <cellStyle name="Accent 13 3" xfId="81"/>
    <cellStyle name="Accent 13 3 2" xfId="82"/>
    <cellStyle name="Accent 14" xfId="83"/>
    <cellStyle name="Accent 14 2" xfId="84"/>
    <cellStyle name="Accent 14 2 2" xfId="85"/>
    <cellStyle name="Accent 14 2 2 2" xfId="86"/>
    <cellStyle name="Accent 14 3" xfId="87"/>
    <cellStyle name="Accent 14 3 2" xfId="88"/>
    <cellStyle name="Accent 15" xfId="89"/>
    <cellStyle name="Accent 15 2" xfId="90"/>
    <cellStyle name="Accent 15 2 2" xfId="91"/>
    <cellStyle name="Accent 2 15" xfId="92"/>
    <cellStyle name="Accent 2 15 10" xfId="93"/>
    <cellStyle name="Accent 2 15 10 2" xfId="94"/>
    <cellStyle name="Accent 2 15 11" xfId="95"/>
    <cellStyle name="Accent 2 15 11 2" xfId="96"/>
    <cellStyle name="Accent 2 15 12" xfId="97"/>
    <cellStyle name="Accent 2 15 12 2" xfId="98"/>
    <cellStyle name="Accent 2 15 13" xfId="99"/>
    <cellStyle name="Accent 2 15 13 2" xfId="100"/>
    <cellStyle name="Accent 2 15 14" xfId="101"/>
    <cellStyle name="Accent 2 15 14 2" xfId="102"/>
    <cellStyle name="Accent 2 15 15" xfId="103"/>
    <cellStyle name="Accent 2 15 15 2" xfId="104"/>
    <cellStyle name="Accent 2 15 16" xfId="105"/>
    <cellStyle name="Accent 2 15 16 2" xfId="106"/>
    <cellStyle name="Accent 2 15 17" xfId="107"/>
    <cellStyle name="Accent 2 15 17 2" xfId="108"/>
    <cellStyle name="Accent 2 15 18" xfId="109"/>
    <cellStyle name="Accent 2 15 2" xfId="110"/>
    <cellStyle name="Accent 2 15 2 2" xfId="111"/>
    <cellStyle name="Accent 2 15 2 2 2" xfId="112"/>
    <cellStyle name="Accent 2 15 2 2 2 2" xfId="113"/>
    <cellStyle name="Accent 2 15 2 2 3" xfId="114"/>
    <cellStyle name="Accent 2 15 2 3" xfId="115"/>
    <cellStyle name="Accent 2 15 2 3 2" xfId="116"/>
    <cellStyle name="Accent 2 15 2 4" xfId="117"/>
    <cellStyle name="Accent 2 15 3" xfId="118"/>
    <cellStyle name="Accent 2 15 3 2" xfId="119"/>
    <cellStyle name="Accent 2 15 3 2 2" xfId="120"/>
    <cellStyle name="Accent 2 15 3 3" xfId="121"/>
    <cellStyle name="Accent 2 15 4" xfId="122"/>
    <cellStyle name="Accent 2 15 4 2" xfId="123"/>
    <cellStyle name="Accent 2 15 5" xfId="124"/>
    <cellStyle name="Accent 2 15 5 2" xfId="125"/>
    <cellStyle name="Accent 2 15 6" xfId="126"/>
    <cellStyle name="Accent 2 15 6 2" xfId="127"/>
    <cellStyle name="Accent 2 15 7" xfId="128"/>
    <cellStyle name="Accent 2 15 7 2" xfId="129"/>
    <cellStyle name="Accent 2 15 8" xfId="130"/>
    <cellStyle name="Accent 2 15 8 2" xfId="131"/>
    <cellStyle name="Accent 2 15 9" xfId="132"/>
    <cellStyle name="Accent 2 15 9 2" xfId="133"/>
    <cellStyle name="Accent 2 16" xfId="134"/>
    <cellStyle name="Accent 2 16 10" xfId="135"/>
    <cellStyle name="Accent 2 16 10 2" xfId="136"/>
    <cellStyle name="Accent 2 16 11" xfId="137"/>
    <cellStyle name="Accent 2 16 11 2" xfId="138"/>
    <cellStyle name="Accent 2 16 12" xfId="139"/>
    <cellStyle name="Accent 2 16 12 2" xfId="140"/>
    <cellStyle name="Accent 2 16 13" xfId="141"/>
    <cellStyle name="Accent 2 16 13 2" xfId="142"/>
    <cellStyle name="Accent 2 16 14" xfId="143"/>
    <cellStyle name="Accent 2 16 14 2" xfId="144"/>
    <cellStyle name="Accent 2 16 15" xfId="145"/>
    <cellStyle name="Accent 2 16 15 2" xfId="146"/>
    <cellStyle name="Accent 2 16 16" xfId="147"/>
    <cellStyle name="Accent 2 16 16 2" xfId="148"/>
    <cellStyle name="Accent 2 16 17" xfId="149"/>
    <cellStyle name="Accent 2 16 17 2" xfId="150"/>
    <cellStyle name="Accent 2 16 18" xfId="151"/>
    <cellStyle name="Accent 2 16 2" xfId="152"/>
    <cellStyle name="Accent 2 16 2 2" xfId="153"/>
    <cellStyle name="Accent 2 16 2 2 2" xfId="154"/>
    <cellStyle name="Accent 2 16 2 2 2 2" xfId="155"/>
    <cellStyle name="Accent 2 16 2 2 3" xfId="156"/>
    <cellStyle name="Accent 2 16 2 3" xfId="157"/>
    <cellStyle name="Accent 2 16 2 3 2" xfId="158"/>
    <cellStyle name="Accent 2 16 2 4" xfId="159"/>
    <cellStyle name="Accent 2 16 3" xfId="160"/>
    <cellStyle name="Accent 2 16 3 2" xfId="161"/>
    <cellStyle name="Accent 2 16 3 2 2" xfId="162"/>
    <cellStyle name="Accent 2 16 3 3" xfId="163"/>
    <cellStyle name="Accent 2 16 4" xfId="164"/>
    <cellStyle name="Accent 2 16 4 2" xfId="165"/>
    <cellStyle name="Accent 2 16 5" xfId="166"/>
    <cellStyle name="Accent 2 16 5 2" xfId="167"/>
    <cellStyle name="Accent 2 16 6" xfId="168"/>
    <cellStyle name="Accent 2 16 6 2" xfId="169"/>
    <cellStyle name="Accent 2 16 7" xfId="170"/>
    <cellStyle name="Accent 2 16 7 2" xfId="171"/>
    <cellStyle name="Accent 2 16 8" xfId="172"/>
    <cellStyle name="Accent 2 16 8 2" xfId="173"/>
    <cellStyle name="Accent 2 16 9" xfId="174"/>
    <cellStyle name="Accent 2 16 9 2" xfId="175"/>
    <cellStyle name="Accent 2 17" xfId="176"/>
    <cellStyle name="Accent 2 17 10" xfId="177"/>
    <cellStyle name="Accent 2 17 10 2" xfId="178"/>
    <cellStyle name="Accent 2 17 11" xfId="179"/>
    <cellStyle name="Accent 2 17 11 2" xfId="180"/>
    <cellStyle name="Accent 2 17 12" xfId="181"/>
    <cellStyle name="Accent 2 17 12 2" xfId="182"/>
    <cellStyle name="Accent 2 17 13" xfId="183"/>
    <cellStyle name="Accent 2 17 13 2" xfId="184"/>
    <cellStyle name="Accent 2 17 14" xfId="185"/>
    <cellStyle name="Accent 2 17 14 2" xfId="186"/>
    <cellStyle name="Accent 2 17 15" xfId="187"/>
    <cellStyle name="Accent 2 17 15 2" xfId="188"/>
    <cellStyle name="Accent 2 17 16" xfId="189"/>
    <cellStyle name="Accent 2 17 16 2" xfId="190"/>
    <cellStyle name="Accent 2 17 17" xfId="191"/>
    <cellStyle name="Accent 2 17 17 2" xfId="192"/>
    <cellStyle name="Accent 2 17 18" xfId="193"/>
    <cellStyle name="Accent 2 17 2" xfId="194"/>
    <cellStyle name="Accent 2 17 2 2" xfId="195"/>
    <cellStyle name="Accent 2 17 2 2 2" xfId="196"/>
    <cellStyle name="Accent 2 17 2 3" xfId="197"/>
    <cellStyle name="Accent 2 17 3" xfId="198"/>
    <cellStyle name="Accent 2 17 3 2" xfId="199"/>
    <cellStyle name="Accent 2 17 4" xfId="200"/>
    <cellStyle name="Accent 2 17 4 2" xfId="201"/>
    <cellStyle name="Accent 2 17 5" xfId="202"/>
    <cellStyle name="Accent 2 17 5 2" xfId="203"/>
    <cellStyle name="Accent 2 17 6" xfId="204"/>
    <cellStyle name="Accent 2 17 6 2" xfId="205"/>
    <cellStyle name="Accent 2 17 7" xfId="206"/>
    <cellStyle name="Accent 2 17 7 2" xfId="207"/>
    <cellStyle name="Accent 2 17 8" xfId="208"/>
    <cellStyle name="Accent 2 17 8 2" xfId="209"/>
    <cellStyle name="Accent 2 17 9" xfId="210"/>
    <cellStyle name="Accent 2 17 9 2" xfId="211"/>
    <cellStyle name="Accent 3 16" xfId="212"/>
    <cellStyle name="Accent 3 16 10" xfId="213"/>
    <cellStyle name="Accent 3 16 10 2" xfId="214"/>
    <cellStyle name="Accent 3 16 11" xfId="215"/>
    <cellStyle name="Accent 3 16 11 2" xfId="216"/>
    <cellStyle name="Accent 3 16 12" xfId="217"/>
    <cellStyle name="Accent 3 16 12 2" xfId="218"/>
    <cellStyle name="Accent 3 16 13" xfId="219"/>
    <cellStyle name="Accent 3 16 13 2" xfId="220"/>
    <cellStyle name="Accent 3 16 14" xfId="221"/>
    <cellStyle name="Accent 3 16 14 2" xfId="222"/>
    <cellStyle name="Accent 3 16 15" xfId="223"/>
    <cellStyle name="Accent 3 16 15 2" xfId="224"/>
    <cellStyle name="Accent 3 16 16" xfId="225"/>
    <cellStyle name="Accent 3 16 16 2" xfId="226"/>
    <cellStyle name="Accent 3 16 17" xfId="227"/>
    <cellStyle name="Accent 3 16 17 2" xfId="228"/>
    <cellStyle name="Accent 3 16 18" xfId="229"/>
    <cellStyle name="Accent 3 16 2" xfId="230"/>
    <cellStyle name="Accent 3 16 2 2" xfId="231"/>
    <cellStyle name="Accent 3 16 2 2 2" xfId="232"/>
    <cellStyle name="Accent 3 16 2 2 2 2" xfId="233"/>
    <cellStyle name="Accent 3 16 2 2 3" xfId="234"/>
    <cellStyle name="Accent 3 16 2 3" xfId="235"/>
    <cellStyle name="Accent 3 16 2 3 2" xfId="236"/>
    <cellStyle name="Accent 3 16 2 4" xfId="237"/>
    <cellStyle name="Accent 3 16 3" xfId="238"/>
    <cellStyle name="Accent 3 16 3 2" xfId="239"/>
    <cellStyle name="Accent 3 16 3 2 2" xfId="240"/>
    <cellStyle name="Accent 3 16 3 3" xfId="241"/>
    <cellStyle name="Accent 3 16 4" xfId="242"/>
    <cellStyle name="Accent 3 16 4 2" xfId="243"/>
    <cellStyle name="Accent 3 16 5" xfId="244"/>
    <cellStyle name="Accent 3 16 5 2" xfId="245"/>
    <cellStyle name="Accent 3 16 6" xfId="246"/>
    <cellStyle name="Accent 3 16 6 2" xfId="247"/>
    <cellStyle name="Accent 3 16 7" xfId="248"/>
    <cellStyle name="Accent 3 16 7 2" xfId="249"/>
    <cellStyle name="Accent 3 16 8" xfId="250"/>
    <cellStyle name="Accent 3 16 8 2" xfId="251"/>
    <cellStyle name="Accent 3 16 9" xfId="252"/>
    <cellStyle name="Accent 3 16 9 2" xfId="253"/>
    <cellStyle name="Accent 3 17" xfId="254"/>
    <cellStyle name="Accent 3 17 10" xfId="255"/>
    <cellStyle name="Accent 3 17 10 2" xfId="256"/>
    <cellStyle name="Accent 3 17 11" xfId="257"/>
    <cellStyle name="Accent 3 17 11 2" xfId="258"/>
    <cellStyle name="Accent 3 17 12" xfId="259"/>
    <cellStyle name="Accent 3 17 12 2" xfId="260"/>
    <cellStyle name="Accent 3 17 13" xfId="261"/>
    <cellStyle name="Accent 3 17 13 2" xfId="262"/>
    <cellStyle name="Accent 3 17 14" xfId="263"/>
    <cellStyle name="Accent 3 17 14 2" xfId="264"/>
    <cellStyle name="Accent 3 17 15" xfId="265"/>
    <cellStyle name="Accent 3 17 15 2" xfId="266"/>
    <cellStyle name="Accent 3 17 16" xfId="267"/>
    <cellStyle name="Accent 3 17 16 2" xfId="268"/>
    <cellStyle name="Accent 3 17 17" xfId="269"/>
    <cellStyle name="Accent 3 17 17 2" xfId="270"/>
    <cellStyle name="Accent 3 17 18" xfId="271"/>
    <cellStyle name="Accent 3 17 2" xfId="272"/>
    <cellStyle name="Accent 3 17 2 2" xfId="273"/>
    <cellStyle name="Accent 3 17 2 2 2" xfId="274"/>
    <cellStyle name="Accent 3 17 2 2 2 2" xfId="275"/>
    <cellStyle name="Accent 3 17 2 2 3" xfId="276"/>
    <cellStyle name="Accent 3 17 2 3" xfId="277"/>
    <cellStyle name="Accent 3 17 2 3 2" xfId="278"/>
    <cellStyle name="Accent 3 17 2 4" xfId="279"/>
    <cellStyle name="Accent 3 17 3" xfId="280"/>
    <cellStyle name="Accent 3 17 3 2" xfId="281"/>
    <cellStyle name="Accent 3 17 3 2 2" xfId="282"/>
    <cellStyle name="Accent 3 17 3 3" xfId="283"/>
    <cellStyle name="Accent 3 17 4" xfId="284"/>
    <cellStyle name="Accent 3 17 4 2" xfId="285"/>
    <cellStyle name="Accent 3 17 5" xfId="286"/>
    <cellStyle name="Accent 3 17 5 2" xfId="287"/>
    <cellStyle name="Accent 3 17 6" xfId="288"/>
    <cellStyle name="Accent 3 17 6 2" xfId="289"/>
    <cellStyle name="Accent 3 17 7" xfId="290"/>
    <cellStyle name="Accent 3 17 7 2" xfId="291"/>
    <cellStyle name="Accent 3 17 8" xfId="292"/>
    <cellStyle name="Accent 3 17 8 2" xfId="293"/>
    <cellStyle name="Accent 3 17 9" xfId="294"/>
    <cellStyle name="Accent 3 17 9 2" xfId="295"/>
    <cellStyle name="Accent 3 18" xfId="296"/>
    <cellStyle name="Accent 3 18 10" xfId="297"/>
    <cellStyle name="Accent 3 18 10 2" xfId="298"/>
    <cellStyle name="Accent 3 18 11" xfId="299"/>
    <cellStyle name="Accent 3 18 11 2" xfId="300"/>
    <cellStyle name="Accent 3 18 12" xfId="301"/>
    <cellStyle name="Accent 3 18 12 2" xfId="302"/>
    <cellStyle name="Accent 3 18 13" xfId="303"/>
    <cellStyle name="Accent 3 18 13 2" xfId="304"/>
    <cellStyle name="Accent 3 18 14" xfId="305"/>
    <cellStyle name="Accent 3 18 14 2" xfId="306"/>
    <cellStyle name="Accent 3 18 15" xfId="307"/>
    <cellStyle name="Accent 3 18 15 2" xfId="308"/>
    <cellStyle name="Accent 3 18 16" xfId="309"/>
    <cellStyle name="Accent 3 18 16 2" xfId="310"/>
    <cellStyle name="Accent 3 18 17" xfId="311"/>
    <cellStyle name="Accent 3 18 17 2" xfId="312"/>
    <cellStyle name="Accent 3 18 18" xfId="313"/>
    <cellStyle name="Accent 3 18 2" xfId="314"/>
    <cellStyle name="Accent 3 18 2 2" xfId="315"/>
    <cellStyle name="Accent 3 18 2 2 2" xfId="316"/>
    <cellStyle name="Accent 3 18 2 3" xfId="317"/>
    <cellStyle name="Accent 3 18 3" xfId="318"/>
    <cellStyle name="Accent 3 18 3 2" xfId="319"/>
    <cellStyle name="Accent 3 18 4" xfId="320"/>
    <cellStyle name="Accent 3 18 4 2" xfId="321"/>
    <cellStyle name="Accent 3 18 5" xfId="322"/>
    <cellStyle name="Accent 3 18 5 2" xfId="323"/>
    <cellStyle name="Accent 3 18 6" xfId="324"/>
    <cellStyle name="Accent 3 18 6 2" xfId="325"/>
    <cellStyle name="Accent 3 18 7" xfId="326"/>
    <cellStyle name="Accent 3 18 7 2" xfId="327"/>
    <cellStyle name="Accent 3 18 8" xfId="328"/>
    <cellStyle name="Accent 3 18 8 2" xfId="329"/>
    <cellStyle name="Accent 3 18 9" xfId="330"/>
    <cellStyle name="Accent 3 18 9 2" xfId="331"/>
    <cellStyle name="Accent1" xfId="332"/>
    <cellStyle name="Accent2" xfId="333"/>
    <cellStyle name="Accent3" xfId="334"/>
    <cellStyle name="Accent3 2" xfId="335"/>
    <cellStyle name="Accent4" xfId="336"/>
    <cellStyle name="Accent5" xfId="337"/>
    <cellStyle name="Accent6" xfId="338"/>
    <cellStyle name="Bad 1" xfId="339"/>
    <cellStyle name="Bad 1 2" xfId="340"/>
    <cellStyle name="Bad 10" xfId="341"/>
    <cellStyle name="Bad 10 10" xfId="342"/>
    <cellStyle name="Bad 10 10 2" xfId="343"/>
    <cellStyle name="Bad 10 11" xfId="344"/>
    <cellStyle name="Bad 10 11 2" xfId="345"/>
    <cellStyle name="Bad 10 12" xfId="346"/>
    <cellStyle name="Bad 10 12 2" xfId="347"/>
    <cellStyle name="Bad 10 13" xfId="348"/>
    <cellStyle name="Bad 10 13 2" xfId="349"/>
    <cellStyle name="Bad 10 14" xfId="350"/>
    <cellStyle name="Bad 10 14 2" xfId="351"/>
    <cellStyle name="Bad 10 15" xfId="352"/>
    <cellStyle name="Bad 10 15 2" xfId="353"/>
    <cellStyle name="Bad 10 16" xfId="354"/>
    <cellStyle name="Bad 10 16 2" xfId="355"/>
    <cellStyle name="Bad 10 17" xfId="356"/>
    <cellStyle name="Bad 10 17 2" xfId="357"/>
    <cellStyle name="Bad 10 18" xfId="358"/>
    <cellStyle name="Bad 10 19" xfId="359"/>
    <cellStyle name="Bad 10 2" xfId="360"/>
    <cellStyle name="Bad 10 2 2" xfId="361"/>
    <cellStyle name="Bad 10 2 2 2" xfId="362"/>
    <cellStyle name="Bad 10 2 2 2 2" xfId="363"/>
    <cellStyle name="Bad 10 2 2 3" xfId="364"/>
    <cellStyle name="Bad 10 2 3" xfId="365"/>
    <cellStyle name="Bad 10 2 3 2" xfId="366"/>
    <cellStyle name="Bad 10 2 4" xfId="367"/>
    <cellStyle name="Bad 10 2 5" xfId="368"/>
    <cellStyle name="Bad 10 3" xfId="369"/>
    <cellStyle name="Bad 10 3 2" xfId="370"/>
    <cellStyle name="Bad 10 3 2 2" xfId="371"/>
    <cellStyle name="Bad 10 3 3" xfId="372"/>
    <cellStyle name="Bad 10 4" xfId="373"/>
    <cellStyle name="Bad 10 4 2" xfId="374"/>
    <cellStyle name="Bad 10 5" xfId="375"/>
    <cellStyle name="Bad 10 5 2" xfId="376"/>
    <cellStyle name="Bad 10 6" xfId="377"/>
    <cellStyle name="Bad 10 6 2" xfId="378"/>
    <cellStyle name="Bad 10 7" xfId="379"/>
    <cellStyle name="Bad 10 7 2" xfId="380"/>
    <cellStyle name="Bad 10 8" xfId="381"/>
    <cellStyle name="Bad 10 8 2" xfId="382"/>
    <cellStyle name="Bad 10 9" xfId="383"/>
    <cellStyle name="Bad 10 9 2" xfId="384"/>
    <cellStyle name="Bad 11" xfId="385"/>
    <cellStyle name="Bad 11 10" xfId="386"/>
    <cellStyle name="Bad 11 10 2" xfId="387"/>
    <cellStyle name="Bad 11 11" xfId="388"/>
    <cellStyle name="Bad 11 11 2" xfId="389"/>
    <cellStyle name="Bad 11 12" xfId="390"/>
    <cellStyle name="Bad 11 12 2" xfId="391"/>
    <cellStyle name="Bad 11 13" xfId="392"/>
    <cellStyle name="Bad 11 13 2" xfId="393"/>
    <cellStyle name="Bad 11 14" xfId="394"/>
    <cellStyle name="Bad 11 14 2" xfId="395"/>
    <cellStyle name="Bad 11 15" xfId="396"/>
    <cellStyle name="Bad 11 15 2" xfId="397"/>
    <cellStyle name="Bad 11 16" xfId="398"/>
    <cellStyle name="Bad 11 16 2" xfId="399"/>
    <cellStyle name="Bad 11 17" xfId="400"/>
    <cellStyle name="Bad 11 17 2" xfId="401"/>
    <cellStyle name="Bad 11 18" xfId="402"/>
    <cellStyle name="Bad 11 19" xfId="403"/>
    <cellStyle name="Bad 11 2" xfId="404"/>
    <cellStyle name="Bad 11 2 2" xfId="405"/>
    <cellStyle name="Bad 11 2 2 2" xfId="406"/>
    <cellStyle name="Bad 11 2 2 2 2" xfId="407"/>
    <cellStyle name="Bad 11 2 2 3" xfId="408"/>
    <cellStyle name="Bad 11 2 3" xfId="409"/>
    <cellStyle name="Bad 11 2 3 2" xfId="410"/>
    <cellStyle name="Bad 11 2 4" xfId="411"/>
    <cellStyle name="Bad 11 2 5" xfId="412"/>
    <cellStyle name="Bad 11 3" xfId="413"/>
    <cellStyle name="Bad 11 3 2" xfId="414"/>
    <cellStyle name="Bad 11 3 2 2" xfId="415"/>
    <cellStyle name="Bad 11 3 3" xfId="416"/>
    <cellStyle name="Bad 11 4" xfId="417"/>
    <cellStyle name="Bad 11 4 2" xfId="418"/>
    <cellStyle name="Bad 11 5" xfId="419"/>
    <cellStyle name="Bad 11 5 2" xfId="420"/>
    <cellStyle name="Bad 11 6" xfId="421"/>
    <cellStyle name="Bad 11 6 2" xfId="422"/>
    <cellStyle name="Bad 11 7" xfId="423"/>
    <cellStyle name="Bad 11 7 2" xfId="424"/>
    <cellStyle name="Bad 11 8" xfId="425"/>
    <cellStyle name="Bad 11 8 2" xfId="426"/>
    <cellStyle name="Bad 11 9" xfId="427"/>
    <cellStyle name="Bad 11 9 2" xfId="428"/>
    <cellStyle name="Bad 12" xfId="429"/>
    <cellStyle name="Bad 12 10" xfId="430"/>
    <cellStyle name="Bad 12 10 2" xfId="431"/>
    <cellStyle name="Bad 12 11" xfId="432"/>
    <cellStyle name="Bad 12 11 2" xfId="433"/>
    <cellStyle name="Bad 12 12" xfId="434"/>
    <cellStyle name="Bad 12 12 2" xfId="435"/>
    <cellStyle name="Bad 12 13" xfId="436"/>
    <cellStyle name="Bad 12 13 2" xfId="437"/>
    <cellStyle name="Bad 12 14" xfId="438"/>
    <cellStyle name="Bad 12 14 2" xfId="439"/>
    <cellStyle name="Bad 12 15" xfId="440"/>
    <cellStyle name="Bad 12 15 2" xfId="441"/>
    <cellStyle name="Bad 12 16" xfId="442"/>
    <cellStyle name="Bad 12 16 2" xfId="443"/>
    <cellStyle name="Bad 12 17" xfId="444"/>
    <cellStyle name="Bad 12 17 2" xfId="445"/>
    <cellStyle name="Bad 12 18" xfId="446"/>
    <cellStyle name="Bad 12 19" xfId="447"/>
    <cellStyle name="Bad 12 2" xfId="448"/>
    <cellStyle name="Bad 12 2 2" xfId="449"/>
    <cellStyle name="Bad 12 2 2 2" xfId="450"/>
    <cellStyle name="Bad 12 2 3" xfId="451"/>
    <cellStyle name="Bad 12 3" xfId="452"/>
    <cellStyle name="Bad 12 3 2" xfId="453"/>
    <cellStyle name="Bad 12 4" xfId="454"/>
    <cellStyle name="Bad 12 4 2" xfId="455"/>
    <cellStyle name="Bad 12 5" xfId="456"/>
    <cellStyle name="Bad 12 5 2" xfId="457"/>
    <cellStyle name="Bad 12 6" xfId="458"/>
    <cellStyle name="Bad 12 6 2" xfId="459"/>
    <cellStyle name="Bad 12 7" xfId="460"/>
    <cellStyle name="Bad 12 7 2" xfId="461"/>
    <cellStyle name="Bad 12 8" xfId="462"/>
    <cellStyle name="Bad 12 8 2" xfId="463"/>
    <cellStyle name="Bad 12 9" xfId="464"/>
    <cellStyle name="Bad 12 9 2" xfId="465"/>
    <cellStyle name="Calculation" xfId="466"/>
    <cellStyle name="Check Cell" xfId="467"/>
    <cellStyle name="Check Cell 2" xfId="468"/>
    <cellStyle name="Check Cell 3" xfId="469"/>
    <cellStyle name="Check Cell 4" xfId="470"/>
    <cellStyle name="Error 12" xfId="471"/>
    <cellStyle name="Error 12 10" xfId="472"/>
    <cellStyle name="Error 12 11" xfId="473"/>
    <cellStyle name="Error 12 12" xfId="474"/>
    <cellStyle name="Error 12 13" xfId="475"/>
    <cellStyle name="Error 12 14" xfId="476"/>
    <cellStyle name="Error 12 15" xfId="477"/>
    <cellStyle name="Error 12 16" xfId="478"/>
    <cellStyle name="Error 12 17" xfId="479"/>
    <cellStyle name="Error 12 17 2" xfId="480"/>
    <cellStyle name="Error 12 18" xfId="481"/>
    <cellStyle name="Error 12 2" xfId="482"/>
    <cellStyle name="Error 12 2 2" xfId="483"/>
    <cellStyle name="Error 12 2 2 2" xfId="484"/>
    <cellStyle name="Error 12 2 3" xfId="485"/>
    <cellStyle name="Error 12 3" xfId="486"/>
    <cellStyle name="Error 12 3 2" xfId="487"/>
    <cellStyle name="Error 12 4" xfId="488"/>
    <cellStyle name="Error 12 5" xfId="489"/>
    <cellStyle name="Error 12 6" xfId="490"/>
    <cellStyle name="Error 12 7" xfId="491"/>
    <cellStyle name="Error 12 8" xfId="492"/>
    <cellStyle name="Error 12 9" xfId="493"/>
    <cellStyle name="Error 13" xfId="494"/>
    <cellStyle name="Error 13 10" xfId="495"/>
    <cellStyle name="Error 13 11" xfId="496"/>
    <cellStyle name="Error 13 12" xfId="497"/>
    <cellStyle name="Error 13 13" xfId="498"/>
    <cellStyle name="Error 13 14" xfId="499"/>
    <cellStyle name="Error 13 15" xfId="500"/>
    <cellStyle name="Error 13 16" xfId="501"/>
    <cellStyle name="Error 13 17" xfId="502"/>
    <cellStyle name="Error 13 17 2" xfId="503"/>
    <cellStyle name="Error 13 18" xfId="504"/>
    <cellStyle name="Error 13 2" xfId="505"/>
    <cellStyle name="Error 13 2 2" xfId="506"/>
    <cellStyle name="Error 13 2 2 2" xfId="507"/>
    <cellStyle name="Error 13 2 3" xfId="508"/>
    <cellStyle name="Error 13 3" xfId="509"/>
    <cellStyle name="Error 13 3 2" xfId="510"/>
    <cellStyle name="Error 13 4" xfId="511"/>
    <cellStyle name="Error 13 5" xfId="512"/>
    <cellStyle name="Error 13 6" xfId="513"/>
    <cellStyle name="Error 13 7" xfId="514"/>
    <cellStyle name="Error 13 8" xfId="515"/>
    <cellStyle name="Error 13 9" xfId="516"/>
    <cellStyle name="Error 14" xfId="517"/>
    <cellStyle name="Error 14 10" xfId="518"/>
    <cellStyle name="Error 14 11" xfId="519"/>
    <cellStyle name="Error 14 12" xfId="520"/>
    <cellStyle name="Error 14 13" xfId="521"/>
    <cellStyle name="Error 14 14" xfId="522"/>
    <cellStyle name="Error 14 15" xfId="523"/>
    <cellStyle name="Error 14 16" xfId="524"/>
    <cellStyle name="Error 14 17" xfId="525"/>
    <cellStyle name="Error 14 17 2" xfId="526"/>
    <cellStyle name="Error 14 18" xfId="527"/>
    <cellStyle name="Error 14 2" xfId="528"/>
    <cellStyle name="Error 14 2 2" xfId="529"/>
    <cellStyle name="Error 14 3" xfId="530"/>
    <cellStyle name="Error 14 4" xfId="531"/>
    <cellStyle name="Error 14 5" xfId="532"/>
    <cellStyle name="Error 14 6" xfId="533"/>
    <cellStyle name="Error 14 7" xfId="534"/>
    <cellStyle name="Error 14 8" xfId="535"/>
    <cellStyle name="Error 14 9" xfId="536"/>
    <cellStyle name="Explanatory Text" xfId="537"/>
    <cellStyle name="Footnote 5" xfId="538"/>
    <cellStyle name="Footnote 5 2" xfId="539"/>
    <cellStyle name="Footnote 5 2 2" xfId="540"/>
    <cellStyle name="Footnote 5 2 2 2" xfId="541"/>
    <cellStyle name="Footnote 5 3" xfId="542"/>
    <cellStyle name="Footnote 5 3 2" xfId="543"/>
    <cellStyle name="Footnote 6" xfId="544"/>
    <cellStyle name="Footnote 6 2" xfId="545"/>
    <cellStyle name="Footnote 6 2 2" xfId="546"/>
    <cellStyle name="Footnote 6 2 2 2" xfId="547"/>
    <cellStyle name="Footnote 6 3" xfId="548"/>
    <cellStyle name="Footnote 6 3 2" xfId="549"/>
    <cellStyle name="Footnote 7" xfId="550"/>
    <cellStyle name="Footnote 7 2" xfId="551"/>
    <cellStyle name="Footnote 7 2 2" xfId="552"/>
    <cellStyle name="Good 1" xfId="553"/>
    <cellStyle name="Good 1 2" xfId="554"/>
    <cellStyle name="Good 10" xfId="555"/>
    <cellStyle name="Good 10 10" xfId="556"/>
    <cellStyle name="Good 10 10 2" xfId="557"/>
    <cellStyle name="Good 10 11" xfId="558"/>
    <cellStyle name="Good 10 11 2" xfId="559"/>
    <cellStyle name="Good 10 12" xfId="560"/>
    <cellStyle name="Good 10 12 2" xfId="561"/>
    <cellStyle name="Good 10 13" xfId="562"/>
    <cellStyle name="Good 10 13 2" xfId="563"/>
    <cellStyle name="Good 10 14" xfId="564"/>
    <cellStyle name="Good 10 14 2" xfId="565"/>
    <cellStyle name="Good 10 15" xfId="566"/>
    <cellStyle name="Good 10 15 2" xfId="567"/>
    <cellStyle name="Good 10 16" xfId="568"/>
    <cellStyle name="Good 10 16 2" xfId="569"/>
    <cellStyle name="Good 10 17" xfId="570"/>
    <cellStyle name="Good 10 17 2" xfId="571"/>
    <cellStyle name="Good 10 18" xfId="572"/>
    <cellStyle name="Good 10 2" xfId="573"/>
    <cellStyle name="Good 10 2 2" xfId="574"/>
    <cellStyle name="Good 10 2 2 2" xfId="575"/>
    <cellStyle name="Good 10 2 3" xfId="576"/>
    <cellStyle name="Good 10 3" xfId="577"/>
    <cellStyle name="Good 10 3 2" xfId="578"/>
    <cellStyle name="Good 10 4" xfId="579"/>
    <cellStyle name="Good 10 4 2" xfId="580"/>
    <cellStyle name="Good 10 5" xfId="581"/>
    <cellStyle name="Good 10 5 2" xfId="582"/>
    <cellStyle name="Good 10 6" xfId="583"/>
    <cellStyle name="Good 10 6 2" xfId="584"/>
    <cellStyle name="Good 10 7" xfId="585"/>
    <cellStyle name="Good 10 7 2" xfId="586"/>
    <cellStyle name="Good 10 8" xfId="587"/>
    <cellStyle name="Good 10 8 2" xfId="588"/>
    <cellStyle name="Good 10 9" xfId="589"/>
    <cellStyle name="Good 10 9 2" xfId="590"/>
    <cellStyle name="Good 8" xfId="591"/>
    <cellStyle name="Good 8 10" xfId="592"/>
    <cellStyle name="Good 8 10 2" xfId="593"/>
    <cellStyle name="Good 8 11" xfId="594"/>
    <cellStyle name="Good 8 11 2" xfId="595"/>
    <cellStyle name="Good 8 12" xfId="596"/>
    <cellStyle name="Good 8 12 2" xfId="597"/>
    <cellStyle name="Good 8 13" xfId="598"/>
    <cellStyle name="Good 8 13 2" xfId="599"/>
    <cellStyle name="Good 8 14" xfId="600"/>
    <cellStyle name="Good 8 14 2" xfId="601"/>
    <cellStyle name="Good 8 15" xfId="602"/>
    <cellStyle name="Good 8 15 2" xfId="603"/>
    <cellStyle name="Good 8 16" xfId="604"/>
    <cellStyle name="Good 8 16 2" xfId="605"/>
    <cellStyle name="Good 8 17" xfId="606"/>
    <cellStyle name="Good 8 17 2" xfId="607"/>
    <cellStyle name="Good 8 18" xfId="608"/>
    <cellStyle name="Good 8 2" xfId="609"/>
    <cellStyle name="Good 8 2 2" xfId="610"/>
    <cellStyle name="Good 8 2 2 2" xfId="611"/>
    <cellStyle name="Good 8 2 2 2 2" xfId="612"/>
    <cellStyle name="Good 8 2 2 3" xfId="613"/>
    <cellStyle name="Good 8 2 3" xfId="614"/>
    <cellStyle name="Good 8 2 3 2" xfId="615"/>
    <cellStyle name="Good 8 2 4" xfId="616"/>
    <cellStyle name="Good 8 3" xfId="617"/>
    <cellStyle name="Good 8 3 2" xfId="618"/>
    <cellStyle name="Good 8 3 2 2" xfId="619"/>
    <cellStyle name="Good 8 3 3" xfId="620"/>
    <cellStyle name="Good 8 4" xfId="621"/>
    <cellStyle name="Good 8 4 2" xfId="622"/>
    <cellStyle name="Good 8 5" xfId="623"/>
    <cellStyle name="Good 8 5 2" xfId="624"/>
    <cellStyle name="Good 8 6" xfId="625"/>
    <cellStyle name="Good 8 6 2" xfId="626"/>
    <cellStyle name="Good 8 7" xfId="627"/>
    <cellStyle name="Good 8 7 2" xfId="628"/>
    <cellStyle name="Good 8 8" xfId="629"/>
    <cellStyle name="Good 8 8 2" xfId="630"/>
    <cellStyle name="Good 8 9" xfId="631"/>
    <cellStyle name="Good 8 9 2" xfId="632"/>
    <cellStyle name="Good 9" xfId="633"/>
    <cellStyle name="Good 9 10" xfId="634"/>
    <cellStyle name="Good 9 10 2" xfId="635"/>
    <cellStyle name="Good 9 11" xfId="636"/>
    <cellStyle name="Good 9 11 2" xfId="637"/>
    <cellStyle name="Good 9 12" xfId="638"/>
    <cellStyle name="Good 9 12 2" xfId="639"/>
    <cellStyle name="Good 9 13" xfId="640"/>
    <cellStyle name="Good 9 13 2" xfId="641"/>
    <cellStyle name="Good 9 14" xfId="642"/>
    <cellStyle name="Good 9 14 2" xfId="643"/>
    <cellStyle name="Good 9 15" xfId="644"/>
    <cellStyle name="Good 9 15 2" xfId="645"/>
    <cellStyle name="Good 9 16" xfId="646"/>
    <cellStyle name="Good 9 16 2" xfId="647"/>
    <cellStyle name="Good 9 17" xfId="648"/>
    <cellStyle name="Good 9 17 2" xfId="649"/>
    <cellStyle name="Good 9 18" xfId="650"/>
    <cellStyle name="Good 9 2" xfId="651"/>
    <cellStyle name="Good 9 2 2" xfId="652"/>
    <cellStyle name="Good 9 2 2 2" xfId="653"/>
    <cellStyle name="Good 9 2 2 2 2" xfId="654"/>
    <cellStyle name="Good 9 2 2 3" xfId="655"/>
    <cellStyle name="Good 9 2 3" xfId="656"/>
    <cellStyle name="Good 9 2 3 2" xfId="657"/>
    <cellStyle name="Good 9 2 4" xfId="658"/>
    <cellStyle name="Good 9 3" xfId="659"/>
    <cellStyle name="Good 9 3 2" xfId="660"/>
    <cellStyle name="Good 9 3 2 2" xfId="661"/>
    <cellStyle name="Good 9 3 3" xfId="662"/>
    <cellStyle name="Good 9 4" xfId="663"/>
    <cellStyle name="Good 9 4 2" xfId="664"/>
    <cellStyle name="Good 9 5" xfId="665"/>
    <cellStyle name="Good 9 5 2" xfId="666"/>
    <cellStyle name="Good 9 6" xfId="667"/>
    <cellStyle name="Good 9 6 2" xfId="668"/>
    <cellStyle name="Good 9 7" xfId="669"/>
    <cellStyle name="Good 9 7 2" xfId="670"/>
    <cellStyle name="Good 9 8" xfId="671"/>
    <cellStyle name="Good 9 8 2" xfId="672"/>
    <cellStyle name="Good 9 9" xfId="673"/>
    <cellStyle name="Good 9 9 2" xfId="674"/>
    <cellStyle name="Heading 1 1" xfId="675"/>
    <cellStyle name="Heading 1 1 2" xfId="676"/>
    <cellStyle name="Heading 1 1 2 2" xfId="677"/>
    <cellStyle name="Heading 1 1 2 2 2" xfId="678"/>
    <cellStyle name="Heading 1 1 3" xfId="679"/>
    <cellStyle name="Heading 1 1 3 2" xfId="680"/>
    <cellStyle name="Heading 1 2" xfId="681"/>
    <cellStyle name="Heading 1 2 2" xfId="682"/>
    <cellStyle name="Heading 1 2 2 2" xfId="683"/>
    <cellStyle name="Heading 1 2 2 2 2" xfId="684"/>
    <cellStyle name="Heading 1 2 3" xfId="685"/>
    <cellStyle name="Heading 1 2 3 2" xfId="686"/>
    <cellStyle name="Heading 1 3" xfId="687"/>
    <cellStyle name="Heading 1 3 2" xfId="688"/>
    <cellStyle name="Heading 1 3 2 2" xfId="689"/>
    <cellStyle name="Heading 1 4" xfId="690"/>
    <cellStyle name="Heading 2 1" xfId="691"/>
    <cellStyle name="Heading 2 2" xfId="692"/>
    <cellStyle name="Heading 2 2 2" xfId="693"/>
    <cellStyle name="Heading 2 2 2 2" xfId="694"/>
    <cellStyle name="Heading 2 2 2 2 2" xfId="695"/>
    <cellStyle name="Heading 2 2 3" xfId="696"/>
    <cellStyle name="Heading 2 2 3 2" xfId="697"/>
    <cellStyle name="Heading 2 3" xfId="698"/>
    <cellStyle name="Heading 2 3 2" xfId="699"/>
    <cellStyle name="Heading 2 3 2 2" xfId="700"/>
    <cellStyle name="Heading 2 3 2 2 2" xfId="701"/>
    <cellStyle name="Heading 2 3 3" xfId="702"/>
    <cellStyle name="Heading 2 3 3 2" xfId="703"/>
    <cellStyle name="Heading 2 4" xfId="704"/>
    <cellStyle name="Heading 2 4 2" xfId="705"/>
    <cellStyle name="Heading 2 4 2 2" xfId="706"/>
    <cellStyle name="Heading 3" xfId="707"/>
    <cellStyle name="Heading 4" xfId="708"/>
    <cellStyle name="Hyperlink 6" xfId="709"/>
    <cellStyle name="Hyperlink 6 2" xfId="710"/>
    <cellStyle name="Hyperlink 6 2 2" xfId="711"/>
    <cellStyle name="Hyperlink 6 2 2 2" xfId="712"/>
    <cellStyle name="Hyperlink 6 3" xfId="713"/>
    <cellStyle name="Hyperlink 6 3 2" xfId="714"/>
    <cellStyle name="Hyperlink 7" xfId="715"/>
    <cellStyle name="Hyperlink 7 2" xfId="716"/>
    <cellStyle name="Hyperlink 7 2 2" xfId="717"/>
    <cellStyle name="Hyperlink 7 2 2 2" xfId="718"/>
    <cellStyle name="Hyperlink 7 3" xfId="719"/>
    <cellStyle name="Hyperlink 7 3 2" xfId="720"/>
    <cellStyle name="Hyperlink 8" xfId="721"/>
    <cellStyle name="Hyperlink 8 2" xfId="722"/>
    <cellStyle name="Hyperlink 8 2 2" xfId="723"/>
    <cellStyle name="Linked Cell" xfId="724"/>
    <cellStyle name="Neutral 1" xfId="725"/>
    <cellStyle name="Neutral 10" xfId="726"/>
    <cellStyle name="Neutral 10 10" xfId="727"/>
    <cellStyle name="Neutral 10 10 2" xfId="728"/>
    <cellStyle name="Neutral 10 11" xfId="729"/>
    <cellStyle name="Neutral 10 11 2" xfId="730"/>
    <cellStyle name="Neutral 10 12" xfId="731"/>
    <cellStyle name="Neutral 10 12 2" xfId="732"/>
    <cellStyle name="Neutral 10 13" xfId="733"/>
    <cellStyle name="Neutral 10 13 2" xfId="734"/>
    <cellStyle name="Neutral 10 14" xfId="735"/>
    <cellStyle name="Neutral 10 14 2" xfId="736"/>
    <cellStyle name="Neutral 10 15" xfId="737"/>
    <cellStyle name="Neutral 10 15 2" xfId="738"/>
    <cellStyle name="Neutral 10 16" xfId="739"/>
    <cellStyle name="Neutral 10 16 2" xfId="740"/>
    <cellStyle name="Neutral 10 17" xfId="741"/>
    <cellStyle name="Neutral 10 17 2" xfId="742"/>
    <cellStyle name="Neutral 10 18" xfId="743"/>
    <cellStyle name="Neutral 10 2" xfId="744"/>
    <cellStyle name="Neutral 10 2 2" xfId="745"/>
    <cellStyle name="Neutral 10 2 2 2" xfId="746"/>
    <cellStyle name="Neutral 10 2 2 2 2" xfId="747"/>
    <cellStyle name="Neutral 10 2 2 3" xfId="748"/>
    <cellStyle name="Neutral 10 2 3" xfId="749"/>
    <cellStyle name="Neutral 10 2 3 2" xfId="750"/>
    <cellStyle name="Neutral 10 2 4" xfId="751"/>
    <cellStyle name="Neutral 10 3" xfId="752"/>
    <cellStyle name="Neutral 10 3 2" xfId="753"/>
    <cellStyle name="Neutral 10 3 2 2" xfId="754"/>
    <cellStyle name="Neutral 10 3 3" xfId="755"/>
    <cellStyle name="Neutral 10 4" xfId="756"/>
    <cellStyle name="Neutral 10 4 2" xfId="757"/>
    <cellStyle name="Neutral 10 5" xfId="758"/>
    <cellStyle name="Neutral 10 5 2" xfId="759"/>
    <cellStyle name="Neutral 10 6" xfId="760"/>
    <cellStyle name="Neutral 10 6 2" xfId="761"/>
    <cellStyle name="Neutral 10 7" xfId="762"/>
    <cellStyle name="Neutral 10 7 2" xfId="763"/>
    <cellStyle name="Neutral 10 8" xfId="764"/>
    <cellStyle name="Neutral 10 8 2" xfId="765"/>
    <cellStyle name="Neutral 10 9" xfId="766"/>
    <cellStyle name="Neutral 10 9 2" xfId="767"/>
    <cellStyle name="Neutral 11" xfId="768"/>
    <cellStyle name="Neutral 11 10" xfId="769"/>
    <cellStyle name="Neutral 11 10 2" xfId="770"/>
    <cellStyle name="Neutral 11 11" xfId="771"/>
    <cellStyle name="Neutral 11 11 2" xfId="772"/>
    <cellStyle name="Neutral 11 12" xfId="773"/>
    <cellStyle name="Neutral 11 12 2" xfId="774"/>
    <cellStyle name="Neutral 11 13" xfId="775"/>
    <cellStyle name="Neutral 11 13 2" xfId="776"/>
    <cellStyle name="Neutral 11 14" xfId="777"/>
    <cellStyle name="Neutral 11 14 2" xfId="778"/>
    <cellStyle name="Neutral 11 15" xfId="779"/>
    <cellStyle name="Neutral 11 15 2" xfId="780"/>
    <cellStyle name="Neutral 11 16" xfId="781"/>
    <cellStyle name="Neutral 11 16 2" xfId="782"/>
    <cellStyle name="Neutral 11 17" xfId="783"/>
    <cellStyle name="Neutral 11 17 2" xfId="784"/>
    <cellStyle name="Neutral 11 18" xfId="785"/>
    <cellStyle name="Neutral 11 2" xfId="786"/>
    <cellStyle name="Neutral 11 2 2" xfId="787"/>
    <cellStyle name="Neutral 11 2 2 2" xfId="788"/>
    <cellStyle name="Neutral 11 2 3" xfId="789"/>
    <cellStyle name="Neutral 11 3" xfId="790"/>
    <cellStyle name="Neutral 11 3 2" xfId="791"/>
    <cellStyle name="Neutral 11 4" xfId="792"/>
    <cellStyle name="Neutral 11 4 2" xfId="793"/>
    <cellStyle name="Neutral 11 5" xfId="794"/>
    <cellStyle name="Neutral 11 5 2" xfId="795"/>
    <cellStyle name="Neutral 11 6" xfId="796"/>
    <cellStyle name="Neutral 11 6 2" xfId="797"/>
    <cellStyle name="Neutral 11 7" xfId="798"/>
    <cellStyle name="Neutral 11 7 2" xfId="799"/>
    <cellStyle name="Neutral 11 8" xfId="800"/>
    <cellStyle name="Neutral 11 8 2" xfId="801"/>
    <cellStyle name="Neutral 11 9" xfId="802"/>
    <cellStyle name="Neutral 11 9 2" xfId="803"/>
    <cellStyle name="Neutral 9" xfId="804"/>
    <cellStyle name="Neutral 9 10" xfId="805"/>
    <cellStyle name="Neutral 9 10 2" xfId="806"/>
    <cellStyle name="Neutral 9 11" xfId="807"/>
    <cellStyle name="Neutral 9 11 2" xfId="808"/>
    <cellStyle name="Neutral 9 12" xfId="809"/>
    <cellStyle name="Neutral 9 12 2" xfId="810"/>
    <cellStyle name="Neutral 9 13" xfId="811"/>
    <cellStyle name="Neutral 9 13 2" xfId="812"/>
    <cellStyle name="Neutral 9 14" xfId="813"/>
    <cellStyle name="Neutral 9 14 2" xfId="814"/>
    <cellStyle name="Neutral 9 15" xfId="815"/>
    <cellStyle name="Neutral 9 15 2" xfId="816"/>
    <cellStyle name="Neutral 9 16" xfId="817"/>
    <cellStyle name="Neutral 9 16 2" xfId="818"/>
    <cellStyle name="Neutral 9 17" xfId="819"/>
    <cellStyle name="Neutral 9 17 2" xfId="820"/>
    <cellStyle name="Neutral 9 18" xfId="821"/>
    <cellStyle name="Neutral 9 2" xfId="822"/>
    <cellStyle name="Neutral 9 2 2" xfId="823"/>
    <cellStyle name="Neutral 9 2 2 2" xfId="824"/>
    <cellStyle name="Neutral 9 2 2 2 2" xfId="825"/>
    <cellStyle name="Neutral 9 2 2 3" xfId="826"/>
    <cellStyle name="Neutral 9 2 3" xfId="827"/>
    <cellStyle name="Neutral 9 2 3 2" xfId="828"/>
    <cellStyle name="Neutral 9 2 4" xfId="829"/>
    <cellStyle name="Neutral 9 3" xfId="830"/>
    <cellStyle name="Neutral 9 3 2" xfId="831"/>
    <cellStyle name="Neutral 9 3 2 2" xfId="832"/>
    <cellStyle name="Neutral 9 3 3" xfId="833"/>
    <cellStyle name="Neutral 9 4" xfId="834"/>
    <cellStyle name="Neutral 9 4 2" xfId="835"/>
    <cellStyle name="Neutral 9 5" xfId="836"/>
    <cellStyle name="Neutral 9 5 2" xfId="837"/>
    <cellStyle name="Neutral 9 6" xfId="838"/>
    <cellStyle name="Neutral 9 6 2" xfId="839"/>
    <cellStyle name="Neutral 9 7" xfId="840"/>
    <cellStyle name="Neutral 9 7 2" xfId="841"/>
    <cellStyle name="Neutral 9 8" xfId="842"/>
    <cellStyle name="Neutral 9 8 2" xfId="843"/>
    <cellStyle name="Neutral 9 9" xfId="844"/>
    <cellStyle name="Neutral 9 9 2" xfId="845"/>
    <cellStyle name="Note 1" xfId="846"/>
    <cellStyle name="Note 1 2" xfId="847"/>
    <cellStyle name="Note 4" xfId="848"/>
    <cellStyle name="Note 4 10" xfId="849"/>
    <cellStyle name="Note 4 10 2" xfId="850"/>
    <cellStyle name="Note 4 11" xfId="851"/>
    <cellStyle name="Note 4 11 2" xfId="852"/>
    <cellStyle name="Note 4 12" xfId="853"/>
    <cellStyle name="Note 4 12 2" xfId="854"/>
    <cellStyle name="Note 4 13" xfId="855"/>
    <cellStyle name="Note 4 13 2" xfId="856"/>
    <cellStyle name="Note 4 14" xfId="857"/>
    <cellStyle name="Note 4 14 2" xfId="858"/>
    <cellStyle name="Note 4 15" xfId="859"/>
    <cellStyle name="Note 4 15 2" xfId="860"/>
    <cellStyle name="Note 4 16" xfId="861"/>
    <cellStyle name="Note 4 16 2" xfId="862"/>
    <cellStyle name="Note 4 17" xfId="863"/>
    <cellStyle name="Note 4 17 2" xfId="864"/>
    <cellStyle name="Note 4 18" xfId="865"/>
    <cellStyle name="Note 4 2" xfId="866"/>
    <cellStyle name="Note 4 2 2" xfId="867"/>
    <cellStyle name="Note 4 2 2 2" xfId="868"/>
    <cellStyle name="Note 4 2 2 2 2" xfId="869"/>
    <cellStyle name="Note 4 2 2 3" xfId="870"/>
    <cellStyle name="Note 4 2 3" xfId="871"/>
    <cellStyle name="Note 4 2 3 2" xfId="872"/>
    <cellStyle name="Note 4 2 4" xfId="873"/>
    <cellStyle name="Note 4 3" xfId="874"/>
    <cellStyle name="Note 4 3 2" xfId="875"/>
    <cellStyle name="Note 4 3 2 2" xfId="876"/>
    <cellStyle name="Note 4 3 3" xfId="877"/>
    <cellStyle name="Note 4 4" xfId="878"/>
    <cellStyle name="Note 4 4 2" xfId="879"/>
    <cellStyle name="Note 4 5" xfId="880"/>
    <cellStyle name="Note 4 5 2" xfId="881"/>
    <cellStyle name="Note 4 6" xfId="882"/>
    <cellStyle name="Note 4 6 2" xfId="883"/>
    <cellStyle name="Note 4 7" xfId="884"/>
    <cellStyle name="Note 4 7 2" xfId="885"/>
    <cellStyle name="Note 4 8" xfId="886"/>
    <cellStyle name="Note 4 8 2" xfId="887"/>
    <cellStyle name="Note 4 9" xfId="888"/>
    <cellStyle name="Note 4 9 2" xfId="889"/>
    <cellStyle name="Note 5" xfId="890"/>
    <cellStyle name="Note 5 10" xfId="891"/>
    <cellStyle name="Note 5 10 2" xfId="892"/>
    <cellStyle name="Note 5 11" xfId="893"/>
    <cellStyle name="Note 5 11 2" xfId="894"/>
    <cellStyle name="Note 5 12" xfId="895"/>
    <cellStyle name="Note 5 12 2" xfId="896"/>
    <cellStyle name="Note 5 13" xfId="897"/>
    <cellStyle name="Note 5 13 2" xfId="898"/>
    <cellStyle name="Note 5 14" xfId="899"/>
    <cellStyle name="Note 5 14 2" xfId="900"/>
    <cellStyle name="Note 5 15" xfId="901"/>
    <cellStyle name="Note 5 15 2" xfId="902"/>
    <cellStyle name="Note 5 16" xfId="903"/>
    <cellStyle name="Note 5 16 2" xfId="904"/>
    <cellStyle name="Note 5 17" xfId="905"/>
    <cellStyle name="Note 5 17 2" xfId="906"/>
    <cellStyle name="Note 5 18" xfId="907"/>
    <cellStyle name="Note 5 2" xfId="908"/>
    <cellStyle name="Note 5 2 2" xfId="909"/>
    <cellStyle name="Note 5 2 2 2" xfId="910"/>
    <cellStyle name="Note 5 2 2 2 2" xfId="911"/>
    <cellStyle name="Note 5 2 2 3" xfId="912"/>
    <cellStyle name="Note 5 2 3" xfId="913"/>
    <cellStyle name="Note 5 2 3 2" xfId="914"/>
    <cellStyle name="Note 5 2 4" xfId="915"/>
    <cellStyle name="Note 5 3" xfId="916"/>
    <cellStyle name="Note 5 3 2" xfId="917"/>
    <cellStyle name="Note 5 3 2 2" xfId="918"/>
    <cellStyle name="Note 5 3 3" xfId="919"/>
    <cellStyle name="Note 5 4" xfId="920"/>
    <cellStyle name="Note 5 4 2" xfId="921"/>
    <cellStyle name="Note 5 5" xfId="922"/>
    <cellStyle name="Note 5 5 2" xfId="923"/>
    <cellStyle name="Note 5 6" xfId="924"/>
    <cellStyle name="Note 5 6 2" xfId="925"/>
    <cellStyle name="Note 5 7" xfId="926"/>
    <cellStyle name="Note 5 7 2" xfId="927"/>
    <cellStyle name="Note 5 8" xfId="928"/>
    <cellStyle name="Note 5 8 2" xfId="929"/>
    <cellStyle name="Note 5 9" xfId="930"/>
    <cellStyle name="Note 5 9 2" xfId="931"/>
    <cellStyle name="Note 6" xfId="932"/>
    <cellStyle name="Note 6 10" xfId="933"/>
    <cellStyle name="Note 6 10 2" xfId="934"/>
    <cellStyle name="Note 6 11" xfId="935"/>
    <cellStyle name="Note 6 11 2" xfId="936"/>
    <cellStyle name="Note 6 12" xfId="937"/>
    <cellStyle name="Note 6 12 2" xfId="938"/>
    <cellStyle name="Note 6 13" xfId="939"/>
    <cellStyle name="Note 6 13 2" xfId="940"/>
    <cellStyle name="Note 6 14" xfId="941"/>
    <cellStyle name="Note 6 14 2" xfId="942"/>
    <cellStyle name="Note 6 15" xfId="943"/>
    <cellStyle name="Note 6 15 2" xfId="944"/>
    <cellStyle name="Note 6 16" xfId="945"/>
    <cellStyle name="Note 6 16 2" xfId="946"/>
    <cellStyle name="Note 6 17" xfId="947"/>
    <cellStyle name="Note 6 17 2" xfId="948"/>
    <cellStyle name="Note 6 18" xfId="949"/>
    <cellStyle name="Note 6 2" xfId="950"/>
    <cellStyle name="Note 6 2 2" xfId="951"/>
    <cellStyle name="Note 6 2 2 2" xfId="952"/>
    <cellStyle name="Note 6 2 3" xfId="953"/>
    <cellStyle name="Note 6 3" xfId="954"/>
    <cellStyle name="Note 6 3 2" xfId="955"/>
    <cellStyle name="Note 6 4" xfId="956"/>
    <cellStyle name="Note 6 4 2" xfId="957"/>
    <cellStyle name="Note 6 5" xfId="958"/>
    <cellStyle name="Note 6 5 2" xfId="959"/>
    <cellStyle name="Note 6 6" xfId="960"/>
    <cellStyle name="Note 6 6 2" xfId="961"/>
    <cellStyle name="Note 6 7" xfId="962"/>
    <cellStyle name="Note 6 7 2" xfId="963"/>
    <cellStyle name="Note 6 8" xfId="964"/>
    <cellStyle name="Note 6 8 2" xfId="965"/>
    <cellStyle name="Note 6 9" xfId="966"/>
    <cellStyle name="Note 6 9 2" xfId="967"/>
    <cellStyle name="Output" xfId="968"/>
    <cellStyle name="Status 7" xfId="969"/>
    <cellStyle name="Status 7 2" xfId="970"/>
    <cellStyle name="Status 7 2 2" xfId="971"/>
    <cellStyle name="Status 7 2 2 2" xfId="972"/>
    <cellStyle name="Status 7 3" xfId="973"/>
    <cellStyle name="Status 7 3 2" xfId="974"/>
    <cellStyle name="Status 8" xfId="975"/>
    <cellStyle name="Status 8 2" xfId="976"/>
    <cellStyle name="Status 8 2 2" xfId="977"/>
    <cellStyle name="Status 8 2 2 2" xfId="978"/>
    <cellStyle name="Status 8 3" xfId="979"/>
    <cellStyle name="Status 8 3 2" xfId="980"/>
    <cellStyle name="Status 9" xfId="981"/>
    <cellStyle name="Status 9 2" xfId="982"/>
    <cellStyle name="Status 9 2 2" xfId="983"/>
    <cellStyle name="Text 3" xfId="984"/>
    <cellStyle name="Text 3 2" xfId="985"/>
    <cellStyle name="Text 3 2 2" xfId="986"/>
    <cellStyle name="Text 3 2 2 2" xfId="987"/>
    <cellStyle name="Text 3 3" xfId="988"/>
    <cellStyle name="Text 3 3 2" xfId="989"/>
    <cellStyle name="Text 4" xfId="990"/>
    <cellStyle name="Text 4 2" xfId="991"/>
    <cellStyle name="Text 4 2 2" xfId="992"/>
    <cellStyle name="Text 4 2 2 2" xfId="993"/>
    <cellStyle name="Text 4 3" xfId="994"/>
    <cellStyle name="Text 4 3 2" xfId="995"/>
    <cellStyle name="Text 5" xfId="996"/>
    <cellStyle name="Text 5 2" xfId="997"/>
    <cellStyle name="Text 5 2 2" xfId="998"/>
    <cellStyle name="Title" xfId="999"/>
    <cellStyle name="Warning 11" xfId="1000"/>
    <cellStyle name="Warning 11 10" xfId="1001"/>
    <cellStyle name="Warning 11 11" xfId="1002"/>
    <cellStyle name="Warning 11 12" xfId="1003"/>
    <cellStyle name="Warning 11 13" xfId="1004"/>
    <cellStyle name="Warning 11 14" xfId="1005"/>
    <cellStyle name="Warning 11 15" xfId="1006"/>
    <cellStyle name="Warning 11 16" xfId="1007"/>
    <cellStyle name="Warning 11 17" xfId="1008"/>
    <cellStyle name="Warning 11 2" xfId="1009"/>
    <cellStyle name="Warning 11 2 2" xfId="1010"/>
    <cellStyle name="Warning 11 2 2 2" xfId="1011"/>
    <cellStyle name="Warning 11 2 3" xfId="1012"/>
    <cellStyle name="Warning 11 3" xfId="1013"/>
    <cellStyle name="Warning 11 3 2" xfId="1014"/>
    <cellStyle name="Warning 11 4" xfId="1015"/>
    <cellStyle name="Warning 11 5" xfId="1016"/>
    <cellStyle name="Warning 11 6" xfId="1017"/>
    <cellStyle name="Warning 11 7" xfId="1018"/>
    <cellStyle name="Warning 11 8" xfId="1019"/>
    <cellStyle name="Warning 11 9" xfId="1020"/>
    <cellStyle name="Warning 12" xfId="1021"/>
    <cellStyle name="Warning 12 10" xfId="1022"/>
    <cellStyle name="Warning 12 11" xfId="1023"/>
    <cellStyle name="Warning 12 12" xfId="1024"/>
    <cellStyle name="Warning 12 13" xfId="1025"/>
    <cellStyle name="Warning 12 14" xfId="1026"/>
    <cellStyle name="Warning 12 15" xfId="1027"/>
    <cellStyle name="Warning 12 16" xfId="1028"/>
    <cellStyle name="Warning 12 17" xfId="1029"/>
    <cellStyle name="Warning 12 2" xfId="1030"/>
    <cellStyle name="Warning 12 2 2" xfId="1031"/>
    <cellStyle name="Warning 12 2 2 2" xfId="1032"/>
    <cellStyle name="Warning 12 2 3" xfId="1033"/>
    <cellStyle name="Warning 12 3" xfId="1034"/>
    <cellStyle name="Warning 12 3 2" xfId="1035"/>
    <cellStyle name="Warning 12 4" xfId="1036"/>
    <cellStyle name="Warning 12 5" xfId="1037"/>
    <cellStyle name="Warning 12 6" xfId="1038"/>
    <cellStyle name="Warning 12 7" xfId="1039"/>
    <cellStyle name="Warning 12 8" xfId="1040"/>
    <cellStyle name="Warning 12 9" xfId="1041"/>
    <cellStyle name="Warning 13" xfId="1042"/>
    <cellStyle name="Warning 13 10" xfId="1043"/>
    <cellStyle name="Warning 13 11" xfId="1044"/>
    <cellStyle name="Warning 13 12" xfId="1045"/>
    <cellStyle name="Warning 13 13" xfId="1046"/>
    <cellStyle name="Warning 13 14" xfId="1047"/>
    <cellStyle name="Warning 13 15" xfId="1048"/>
    <cellStyle name="Warning 13 16" xfId="1049"/>
    <cellStyle name="Warning 13 17" xfId="1050"/>
    <cellStyle name="Warning 13 2" xfId="1051"/>
    <cellStyle name="Warning 13 2 2" xfId="1052"/>
    <cellStyle name="Warning 13 3" xfId="1053"/>
    <cellStyle name="Warning 13 4" xfId="1054"/>
    <cellStyle name="Warning 13 5" xfId="1055"/>
    <cellStyle name="Warning 13 6" xfId="1056"/>
    <cellStyle name="Warning 13 7" xfId="1057"/>
    <cellStyle name="Warning 13 8" xfId="1058"/>
    <cellStyle name="Warning 13 9" xfId="1059"/>
    <cellStyle name="Warning Text" xfId="1060"/>
    <cellStyle name="xl36" xfId="1061"/>
    <cellStyle name="xl36 2" xfId="1062"/>
    <cellStyle name="Акцент1" xfId="1063"/>
    <cellStyle name="Акцент2" xfId="1064"/>
    <cellStyle name="Акцент3" xfId="1065"/>
    <cellStyle name="Акцент4" xfId="1066"/>
    <cellStyle name="Акцент5" xfId="1067"/>
    <cellStyle name="Акцент6" xfId="1068"/>
    <cellStyle name="Ввод " xfId="1069"/>
    <cellStyle name="Ввод  2" xfId="1070"/>
    <cellStyle name="Вывод" xfId="1071"/>
    <cellStyle name="Вычисление" xfId="1072"/>
    <cellStyle name="Currency" xfId="1073"/>
    <cellStyle name="Currency [0]" xfId="1074"/>
    <cellStyle name="Заголовок 1" xfId="1075"/>
    <cellStyle name="Заголовок 2" xfId="1076"/>
    <cellStyle name="Заголовок 3" xfId="1077"/>
    <cellStyle name="Заголовок 4" xfId="1078"/>
    <cellStyle name="Итог" xfId="1079"/>
    <cellStyle name="Итог 2" xfId="1080"/>
    <cellStyle name="Контрольная ячейка" xfId="1081"/>
    <cellStyle name="Название" xfId="1082"/>
    <cellStyle name="Нейтральный" xfId="1083"/>
    <cellStyle name="Обычный 2" xfId="1084"/>
    <cellStyle name="Обычный 2 2" xfId="1085"/>
    <cellStyle name="Обычный 2 2 2" xfId="1086"/>
    <cellStyle name="Обычный 2 2 2 2" xfId="1087"/>
    <cellStyle name="Обычный 2 2 2 2 2" xfId="1088"/>
    <cellStyle name="Обычный 2 2 3" xfId="1089"/>
    <cellStyle name="Обычный 2 2 3 2" xfId="1090"/>
    <cellStyle name="Обычный 2 3" xfId="1091"/>
    <cellStyle name="Обычный 2 3 2" xfId="1092"/>
    <cellStyle name="Обычный 2 3 2 2" xfId="1093"/>
    <cellStyle name="Обычный 2 4" xfId="1094"/>
    <cellStyle name="Обычный 2 4 2" xfId="1095"/>
    <cellStyle name="Обычный 2 5" xfId="1096"/>
    <cellStyle name="Обычный 3" xfId="1097"/>
    <cellStyle name="Обычный 3 2" xfId="1098"/>
    <cellStyle name="Обычный 3 2 2" xfId="1099"/>
    <cellStyle name="Обычный 3 3" xfId="1100"/>
    <cellStyle name="Обычный 4" xfId="1101"/>
    <cellStyle name="Обычный 4 2" xfId="1102"/>
    <cellStyle name="Обычный 4 3" xfId="1103"/>
    <cellStyle name="Обычный 5" xfId="1104"/>
    <cellStyle name="Плохой" xfId="1105"/>
    <cellStyle name="Пояснение" xfId="1106"/>
    <cellStyle name="Примечание" xfId="1107"/>
    <cellStyle name="Percent" xfId="1108"/>
    <cellStyle name="Связанная ячейка" xfId="1109"/>
    <cellStyle name="Текст предупреждения" xfId="1110"/>
    <cellStyle name="Comma" xfId="1111"/>
    <cellStyle name="Comma [0]" xfId="1112"/>
    <cellStyle name="Финансовый 2" xfId="1113"/>
    <cellStyle name="Хороший" xfId="1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"/>
  <sheetViews>
    <sheetView tabSelected="1" view="pageBreakPreview" zoomScale="85" zoomScaleNormal="70" zoomScaleSheetLayoutView="85" workbookViewId="0" topLeftCell="D83">
      <selection activeCell="L91" sqref="L91"/>
    </sheetView>
  </sheetViews>
  <sheetFormatPr defaultColWidth="9.140625" defaultRowHeight="15"/>
  <cols>
    <col min="1" max="1" width="10.140625" style="1" customWidth="1"/>
    <col min="2" max="2" width="45.8515625" style="2" customWidth="1"/>
    <col min="3" max="3" width="49.00390625" style="2" customWidth="1"/>
    <col min="4" max="4" width="16.7109375" style="1" customWidth="1"/>
    <col min="5" max="5" width="12.140625" style="1" customWidth="1"/>
    <col min="6" max="6" width="12.28125" style="1" customWidth="1"/>
    <col min="7" max="7" width="16.28125" style="1" customWidth="1"/>
    <col min="8" max="8" width="16.57421875" style="2" customWidth="1"/>
    <col min="9" max="10" width="12.57421875" style="3" customWidth="1"/>
    <col min="11" max="11" width="14.28125" style="3" customWidth="1"/>
    <col min="12" max="12" width="109.57421875" style="4" customWidth="1"/>
    <col min="13" max="13" width="12.140625" style="124" customWidth="1"/>
    <col min="14" max="14" width="9.140625" style="5" customWidth="1"/>
    <col min="15" max="15" width="9.7109375" style="5" customWidth="1"/>
    <col min="16" max="16384" width="9.140625" style="5" customWidth="1"/>
  </cols>
  <sheetData>
    <row r="1" spans="1:13" ht="63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 t="s">
        <v>1</v>
      </c>
      <c r="M1" s="206"/>
    </row>
    <row r="2" spans="1:12" ht="18.75" customHeight="1">
      <c r="A2" s="6"/>
      <c r="B2" s="7"/>
      <c r="C2" s="7"/>
      <c r="D2" s="7"/>
      <c r="E2" s="7"/>
      <c r="F2" s="7"/>
      <c r="G2" s="7"/>
      <c r="H2" s="7"/>
      <c r="I2" s="8"/>
      <c r="J2" s="8"/>
      <c r="K2" s="8"/>
      <c r="L2" s="7"/>
    </row>
    <row r="3" spans="1:13" ht="15" customHeight="1">
      <c r="A3" s="178" t="s">
        <v>2</v>
      </c>
      <c r="B3" s="178" t="s">
        <v>3</v>
      </c>
      <c r="C3" s="178" t="s">
        <v>4</v>
      </c>
      <c r="D3" s="178" t="s">
        <v>5</v>
      </c>
      <c r="E3" s="178"/>
      <c r="F3" s="178" t="s">
        <v>6</v>
      </c>
      <c r="G3" s="178"/>
      <c r="H3" s="178" t="s">
        <v>7</v>
      </c>
      <c r="I3" s="201" t="s">
        <v>8</v>
      </c>
      <c r="J3" s="201" t="s">
        <v>9</v>
      </c>
      <c r="K3" s="201" t="s">
        <v>10</v>
      </c>
      <c r="L3" s="202" t="s">
        <v>11</v>
      </c>
      <c r="M3" s="203" t="s">
        <v>12</v>
      </c>
    </row>
    <row r="4" spans="1:13" ht="60" customHeight="1">
      <c r="A4" s="178"/>
      <c r="B4" s="178"/>
      <c r="C4" s="178"/>
      <c r="D4" s="9" t="s">
        <v>13</v>
      </c>
      <c r="E4" s="9" t="s">
        <v>14</v>
      </c>
      <c r="F4" s="9" t="s">
        <v>13</v>
      </c>
      <c r="G4" s="9" t="s">
        <v>14</v>
      </c>
      <c r="H4" s="178"/>
      <c r="I4" s="201"/>
      <c r="J4" s="201"/>
      <c r="K4" s="201"/>
      <c r="L4" s="202"/>
      <c r="M4" s="203"/>
    </row>
    <row r="5" spans="1:13" ht="18.75" customHeight="1">
      <c r="A5" s="148"/>
      <c r="B5" s="149" t="s">
        <v>15</v>
      </c>
      <c r="C5" s="150" t="s">
        <v>16</v>
      </c>
      <c r="D5" s="148"/>
      <c r="E5" s="160"/>
      <c r="F5" s="204"/>
      <c r="G5" s="160"/>
      <c r="H5" s="12" t="s">
        <v>17</v>
      </c>
      <c r="I5" s="14">
        <v>797300.34</v>
      </c>
      <c r="J5" s="10">
        <f>J6+J7+J8+J9</f>
        <v>797391.3970000001</v>
      </c>
      <c r="K5" s="10">
        <f aca="true" t="shared" si="0" ref="K5:K55">J5/I5*100</f>
        <v>100.01142066489024</v>
      </c>
      <c r="L5" s="199"/>
      <c r="M5" s="147"/>
    </row>
    <row r="6" spans="1:13" ht="30">
      <c r="A6" s="148"/>
      <c r="B6" s="149"/>
      <c r="C6" s="150"/>
      <c r="D6" s="148"/>
      <c r="E6" s="160"/>
      <c r="F6" s="204"/>
      <c r="G6" s="160"/>
      <c r="H6" s="12" t="s">
        <v>18</v>
      </c>
      <c r="I6" s="10">
        <f>I11+I40+I109+I150+I161</f>
        <v>149333.89999999997</v>
      </c>
      <c r="J6" s="10">
        <f>J11+J40+J109+J150+J161</f>
        <v>148866.384</v>
      </c>
      <c r="K6" s="10">
        <f t="shared" si="0"/>
        <v>99.6869324379796</v>
      </c>
      <c r="L6" s="199"/>
      <c r="M6" s="147"/>
    </row>
    <row r="7" spans="1:15" ht="23.25" customHeight="1">
      <c r="A7" s="148"/>
      <c r="B7" s="149"/>
      <c r="C7" s="150"/>
      <c r="D7" s="148"/>
      <c r="E7" s="160"/>
      <c r="F7" s="204"/>
      <c r="G7" s="160"/>
      <c r="H7" s="12" t="s">
        <v>19</v>
      </c>
      <c r="I7" s="10">
        <f>I12+I41+I52+I110+I147+I162+I185+I190+I196</f>
        <v>306965.50000000006</v>
      </c>
      <c r="J7" s="10">
        <f>J12+J41+J52+J110+J147+J162+J185+J190+J196</f>
        <v>287560.66200000007</v>
      </c>
      <c r="K7" s="10">
        <f t="shared" si="0"/>
        <v>93.67849546610287</v>
      </c>
      <c r="L7" s="199"/>
      <c r="M7" s="147"/>
      <c r="O7" s="15"/>
    </row>
    <row r="8" spans="1:13" ht="24" customHeight="1">
      <c r="A8" s="148"/>
      <c r="B8" s="149"/>
      <c r="C8" s="150"/>
      <c r="D8" s="148"/>
      <c r="E8" s="160"/>
      <c r="F8" s="204"/>
      <c r="G8" s="160"/>
      <c r="H8" s="12" t="s">
        <v>20</v>
      </c>
      <c r="I8" s="14">
        <f>I13+I53+I111+I42</f>
        <v>10276.000370000002</v>
      </c>
      <c r="J8" s="14">
        <f>J13+J53+J111+J42</f>
        <v>10509.969</v>
      </c>
      <c r="K8" s="10">
        <f t="shared" si="0"/>
        <v>102.27684528586678</v>
      </c>
      <c r="L8" s="199"/>
      <c r="M8" s="147"/>
    </row>
    <row r="9" spans="1:13" ht="39.75" customHeight="1">
      <c r="A9" s="148"/>
      <c r="B9" s="149"/>
      <c r="C9" s="150"/>
      <c r="D9" s="148"/>
      <c r="E9" s="160"/>
      <c r="F9" s="204"/>
      <c r="G9" s="160"/>
      <c r="H9" s="12" t="s">
        <v>21</v>
      </c>
      <c r="I9" s="14">
        <f>I54+I151</f>
        <v>330724.94200000004</v>
      </c>
      <c r="J9" s="10">
        <f>J54+J151</f>
        <v>350454.382</v>
      </c>
      <c r="K9" s="10">
        <f t="shared" si="0"/>
        <v>105.96551317862199</v>
      </c>
      <c r="L9" s="199"/>
      <c r="M9" s="147"/>
    </row>
    <row r="10" spans="1:13" ht="21" customHeight="1">
      <c r="A10" s="148" t="s">
        <v>22</v>
      </c>
      <c r="B10" s="149" t="s">
        <v>23</v>
      </c>
      <c r="C10" s="150" t="s">
        <v>24</v>
      </c>
      <c r="D10" s="151">
        <v>44562</v>
      </c>
      <c r="E10" s="151">
        <v>44926</v>
      </c>
      <c r="F10" s="152">
        <v>44562</v>
      </c>
      <c r="G10" s="151">
        <v>44926</v>
      </c>
      <c r="H10" s="12" t="s">
        <v>17</v>
      </c>
      <c r="I10" s="14">
        <f>I11+I12+I13</f>
        <v>27839.7</v>
      </c>
      <c r="J10" s="14">
        <f>J11+J12+J13</f>
        <v>27315.401</v>
      </c>
      <c r="K10" s="10">
        <f t="shared" si="0"/>
        <v>98.11672180375507</v>
      </c>
      <c r="L10" s="200"/>
      <c r="M10" s="147"/>
    </row>
    <row r="11" spans="1:13" ht="30">
      <c r="A11" s="148"/>
      <c r="B11" s="149"/>
      <c r="C11" s="150"/>
      <c r="D11" s="151"/>
      <c r="E11" s="151"/>
      <c r="F11" s="152"/>
      <c r="G11" s="151"/>
      <c r="H11" s="12" t="s">
        <v>18</v>
      </c>
      <c r="I11" s="14">
        <f>I21+I29</f>
        <v>20211</v>
      </c>
      <c r="J11" s="14">
        <f>J21+J29</f>
        <v>19745.33</v>
      </c>
      <c r="K11" s="10">
        <f t="shared" si="0"/>
        <v>97.69595764682599</v>
      </c>
      <c r="L11" s="200"/>
      <c r="M11" s="147"/>
    </row>
    <row r="12" spans="1:13" ht="21.75" customHeight="1">
      <c r="A12" s="148"/>
      <c r="B12" s="149"/>
      <c r="C12" s="150"/>
      <c r="D12" s="151"/>
      <c r="E12" s="151"/>
      <c r="F12" s="152"/>
      <c r="G12" s="151"/>
      <c r="H12" s="12" t="s">
        <v>19</v>
      </c>
      <c r="I12" s="14">
        <f>I15+I22+I30+I37</f>
        <v>6024.4</v>
      </c>
      <c r="J12" s="14">
        <f>J15+J22+J30+J37</f>
        <v>5994.669999999999</v>
      </c>
      <c r="K12" s="10">
        <f t="shared" si="0"/>
        <v>99.50650687205365</v>
      </c>
      <c r="L12" s="200"/>
      <c r="M12" s="147"/>
    </row>
    <row r="13" spans="1:13" ht="21.75" customHeight="1">
      <c r="A13" s="148"/>
      <c r="B13" s="149"/>
      <c r="C13" s="150"/>
      <c r="D13" s="151"/>
      <c r="E13" s="151"/>
      <c r="F13" s="152"/>
      <c r="G13" s="151"/>
      <c r="H13" s="12" t="s">
        <v>20</v>
      </c>
      <c r="I13" s="14">
        <f>I16+I23+I31+I38</f>
        <v>1604.3</v>
      </c>
      <c r="J13" s="14">
        <f>J16+J23+J31+J38</f>
        <v>1575.401</v>
      </c>
      <c r="K13" s="10">
        <f t="shared" si="0"/>
        <v>98.19865361840056</v>
      </c>
      <c r="L13" s="200"/>
      <c r="M13" s="147"/>
    </row>
    <row r="14" spans="1:13" ht="20.25" customHeight="1">
      <c r="A14" s="148" t="s">
        <v>25</v>
      </c>
      <c r="B14" s="149" t="s">
        <v>26</v>
      </c>
      <c r="C14" s="150" t="s">
        <v>27</v>
      </c>
      <c r="D14" s="151">
        <v>44256</v>
      </c>
      <c r="E14" s="151">
        <v>45657</v>
      </c>
      <c r="F14" s="152">
        <v>44256</v>
      </c>
      <c r="G14" s="151">
        <v>45657</v>
      </c>
      <c r="H14" s="12" t="s">
        <v>17</v>
      </c>
      <c r="I14" s="14">
        <f>I15+I16</f>
        <v>2300</v>
      </c>
      <c r="J14" s="10">
        <f>J17</f>
        <v>2300</v>
      </c>
      <c r="K14" s="10">
        <f t="shared" si="0"/>
        <v>100</v>
      </c>
      <c r="L14" s="178"/>
      <c r="M14" s="147"/>
    </row>
    <row r="15" spans="1:13" ht="30">
      <c r="A15" s="148"/>
      <c r="B15" s="149"/>
      <c r="C15" s="150"/>
      <c r="D15" s="151"/>
      <c r="E15" s="151"/>
      <c r="F15" s="152"/>
      <c r="G15" s="151"/>
      <c r="H15" s="12" t="s">
        <v>19</v>
      </c>
      <c r="I15" s="14">
        <f>I18</f>
        <v>2070</v>
      </c>
      <c r="J15" s="10">
        <f>J18</f>
        <v>2070</v>
      </c>
      <c r="K15" s="10">
        <f t="shared" si="0"/>
        <v>100</v>
      </c>
      <c r="L15" s="178"/>
      <c r="M15" s="147"/>
    </row>
    <row r="16" spans="1:13" ht="27" customHeight="1">
      <c r="A16" s="148"/>
      <c r="B16" s="149"/>
      <c r="C16" s="150"/>
      <c r="D16" s="151"/>
      <c r="E16" s="151"/>
      <c r="F16" s="152"/>
      <c r="G16" s="151"/>
      <c r="H16" s="12" t="s">
        <v>20</v>
      </c>
      <c r="I16" s="14">
        <f>I19</f>
        <v>230</v>
      </c>
      <c r="J16" s="10">
        <f>J19</f>
        <v>230</v>
      </c>
      <c r="K16" s="10">
        <f t="shared" si="0"/>
        <v>100</v>
      </c>
      <c r="L16" s="178"/>
      <c r="M16" s="147"/>
    </row>
    <row r="17" spans="1:13" ht="21" customHeight="1">
      <c r="A17" s="196" t="s">
        <v>28</v>
      </c>
      <c r="B17" s="149" t="s">
        <v>29</v>
      </c>
      <c r="C17" s="150" t="s">
        <v>27</v>
      </c>
      <c r="D17" s="151">
        <v>44643</v>
      </c>
      <c r="E17" s="151">
        <v>44926</v>
      </c>
      <c r="F17" s="152">
        <v>44643</v>
      </c>
      <c r="G17" s="151">
        <v>44682</v>
      </c>
      <c r="H17" s="18" t="s">
        <v>17</v>
      </c>
      <c r="I17" s="19">
        <f>I18+I19</f>
        <v>2300</v>
      </c>
      <c r="J17" s="10">
        <f>J18+J19</f>
        <v>2300</v>
      </c>
      <c r="K17" s="10">
        <f t="shared" si="0"/>
        <v>100</v>
      </c>
      <c r="L17" s="198" t="s">
        <v>30</v>
      </c>
      <c r="M17" s="125" t="s">
        <v>31</v>
      </c>
    </row>
    <row r="18" spans="1:13" ht="27" customHeight="1">
      <c r="A18" s="196"/>
      <c r="B18" s="149"/>
      <c r="C18" s="150"/>
      <c r="D18" s="151"/>
      <c r="E18" s="151"/>
      <c r="F18" s="152"/>
      <c r="G18" s="151"/>
      <c r="H18" s="12" t="s">
        <v>19</v>
      </c>
      <c r="I18" s="14">
        <v>2070</v>
      </c>
      <c r="J18" s="10">
        <v>2070</v>
      </c>
      <c r="K18" s="10">
        <f t="shared" si="0"/>
        <v>100</v>
      </c>
      <c r="L18" s="198"/>
      <c r="M18" s="126"/>
    </row>
    <row r="19" spans="1:13" ht="28.5" customHeight="1">
      <c r="A19" s="196"/>
      <c r="B19" s="149"/>
      <c r="C19" s="150"/>
      <c r="D19" s="151"/>
      <c r="E19" s="151"/>
      <c r="F19" s="152"/>
      <c r="G19" s="151"/>
      <c r="H19" s="12" t="s">
        <v>20</v>
      </c>
      <c r="I19" s="14">
        <v>230</v>
      </c>
      <c r="J19" s="10">
        <v>230</v>
      </c>
      <c r="K19" s="10">
        <f t="shared" si="0"/>
        <v>100</v>
      </c>
      <c r="L19" s="198"/>
      <c r="M19" s="127"/>
    </row>
    <row r="20" spans="1:13" ht="22.5" customHeight="1">
      <c r="A20" s="148" t="s">
        <v>32</v>
      </c>
      <c r="B20" s="149" t="s">
        <v>33</v>
      </c>
      <c r="C20" s="150" t="s">
        <v>34</v>
      </c>
      <c r="D20" s="151">
        <v>44562</v>
      </c>
      <c r="E20" s="151">
        <v>44926</v>
      </c>
      <c r="F20" s="152">
        <v>44649</v>
      </c>
      <c r="G20" s="151">
        <v>44924</v>
      </c>
      <c r="H20" s="12" t="s">
        <v>17</v>
      </c>
      <c r="I20" s="14">
        <f>I21+I22+I23</f>
        <v>13985.7</v>
      </c>
      <c r="J20" s="10">
        <f>J24</f>
        <v>13461.429999999998</v>
      </c>
      <c r="K20" s="10">
        <f t="shared" si="0"/>
        <v>96.25138534360094</v>
      </c>
      <c r="L20" s="195"/>
      <c r="M20" s="147"/>
    </row>
    <row r="21" spans="1:13" ht="30">
      <c r="A21" s="148"/>
      <c r="B21" s="149"/>
      <c r="C21" s="150"/>
      <c r="D21" s="151"/>
      <c r="E21" s="151"/>
      <c r="F21" s="152"/>
      <c r="G21" s="151"/>
      <c r="H21" s="12" t="s">
        <v>18</v>
      </c>
      <c r="I21" s="14">
        <f>I25</f>
        <v>10725.3</v>
      </c>
      <c r="J21" s="10">
        <f>J25</f>
        <v>10259.63</v>
      </c>
      <c r="K21" s="10">
        <f t="shared" si="0"/>
        <v>95.65821002675916</v>
      </c>
      <c r="L21" s="195"/>
      <c r="M21" s="147"/>
    </row>
    <row r="22" spans="1:13" ht="24.75" customHeight="1">
      <c r="A22" s="148"/>
      <c r="B22" s="149"/>
      <c r="C22" s="150"/>
      <c r="D22" s="151"/>
      <c r="E22" s="151"/>
      <c r="F22" s="152"/>
      <c r="G22" s="151"/>
      <c r="H22" s="12" t="s">
        <v>19</v>
      </c>
      <c r="I22" s="14">
        <f>I26</f>
        <v>2577.2</v>
      </c>
      <c r="J22" s="10">
        <f>J26</f>
        <v>2547.47</v>
      </c>
      <c r="K22" s="10">
        <f t="shared" si="0"/>
        <v>98.8464224740028</v>
      </c>
      <c r="L22" s="195"/>
      <c r="M22" s="147"/>
    </row>
    <row r="23" spans="1:13" ht="22.5" customHeight="1">
      <c r="A23" s="148"/>
      <c r="B23" s="149"/>
      <c r="C23" s="150"/>
      <c r="D23" s="151"/>
      <c r="E23" s="151"/>
      <c r="F23" s="152"/>
      <c r="G23" s="151"/>
      <c r="H23" s="12" t="s">
        <v>20</v>
      </c>
      <c r="I23" s="14">
        <f>I27</f>
        <v>683.2</v>
      </c>
      <c r="J23" s="10">
        <f>J27</f>
        <v>654.33</v>
      </c>
      <c r="K23" s="10">
        <f t="shared" si="0"/>
        <v>95.77429742388759</v>
      </c>
      <c r="L23" s="195"/>
      <c r="M23" s="147"/>
    </row>
    <row r="24" spans="1:13" ht="24" customHeight="1">
      <c r="A24" s="196" t="s">
        <v>35</v>
      </c>
      <c r="B24" s="149" t="s">
        <v>36</v>
      </c>
      <c r="C24" s="150" t="s">
        <v>34</v>
      </c>
      <c r="D24" s="151">
        <v>44562</v>
      </c>
      <c r="E24" s="151">
        <v>44926</v>
      </c>
      <c r="F24" s="152">
        <v>44649</v>
      </c>
      <c r="G24" s="151">
        <v>44924</v>
      </c>
      <c r="H24" s="18" t="s">
        <v>17</v>
      </c>
      <c r="I24" s="14">
        <f>I25+I26+I27</f>
        <v>13985.7</v>
      </c>
      <c r="J24" s="10">
        <f>J25+J26+J27</f>
        <v>13461.429999999998</v>
      </c>
      <c r="K24" s="10">
        <f t="shared" si="0"/>
        <v>96.25138534360094</v>
      </c>
      <c r="L24" s="197" t="s">
        <v>37</v>
      </c>
      <c r="M24" s="147" t="s">
        <v>31</v>
      </c>
    </row>
    <row r="25" spans="1:13" ht="33.75" customHeight="1">
      <c r="A25" s="196"/>
      <c r="B25" s="149"/>
      <c r="C25" s="150"/>
      <c r="D25" s="151"/>
      <c r="E25" s="151"/>
      <c r="F25" s="152"/>
      <c r="G25" s="151"/>
      <c r="H25" s="18" t="s">
        <v>18</v>
      </c>
      <c r="I25" s="14">
        <v>10725.3</v>
      </c>
      <c r="J25" s="10">
        <v>10259.63</v>
      </c>
      <c r="K25" s="10">
        <f t="shared" si="0"/>
        <v>95.65821002675916</v>
      </c>
      <c r="L25" s="197"/>
      <c r="M25" s="147"/>
    </row>
    <row r="26" spans="1:13" ht="27" customHeight="1">
      <c r="A26" s="196"/>
      <c r="B26" s="149"/>
      <c r="C26" s="150"/>
      <c r="D26" s="151"/>
      <c r="E26" s="151"/>
      <c r="F26" s="152"/>
      <c r="G26" s="151"/>
      <c r="H26" s="12" t="s">
        <v>19</v>
      </c>
      <c r="I26" s="14">
        <f>688.1+1892.5-3.4</f>
        <v>2577.2</v>
      </c>
      <c r="J26" s="10">
        <v>2547.47</v>
      </c>
      <c r="K26" s="10">
        <f t="shared" si="0"/>
        <v>98.8464224740028</v>
      </c>
      <c r="L26" s="197"/>
      <c r="M26" s="147"/>
    </row>
    <row r="27" spans="1:13" ht="24" customHeight="1">
      <c r="A27" s="196"/>
      <c r="B27" s="149"/>
      <c r="C27" s="150"/>
      <c r="D27" s="151"/>
      <c r="E27" s="151"/>
      <c r="F27" s="152"/>
      <c r="G27" s="151"/>
      <c r="H27" s="12" t="s">
        <v>20</v>
      </c>
      <c r="I27" s="14">
        <v>683.2</v>
      </c>
      <c r="J27" s="10">
        <v>654.33</v>
      </c>
      <c r="K27" s="10">
        <f t="shared" si="0"/>
        <v>95.77429742388759</v>
      </c>
      <c r="L27" s="197"/>
      <c r="M27" s="147"/>
    </row>
    <row r="28" spans="1:13" ht="24" customHeight="1">
      <c r="A28" s="151" t="s">
        <v>38</v>
      </c>
      <c r="B28" s="149" t="s">
        <v>39</v>
      </c>
      <c r="C28" s="150" t="s">
        <v>40</v>
      </c>
      <c r="D28" s="151">
        <v>44562</v>
      </c>
      <c r="E28" s="151">
        <v>45291</v>
      </c>
      <c r="F28" s="152">
        <v>44666</v>
      </c>
      <c r="G28" s="151">
        <v>44926</v>
      </c>
      <c r="H28" s="12" t="s">
        <v>17</v>
      </c>
      <c r="I28" s="14">
        <f>SUM(I29:I31)</f>
        <v>10696.5</v>
      </c>
      <c r="J28" s="10">
        <f>J29+J30+J31</f>
        <v>10696.471000000001</v>
      </c>
      <c r="K28" s="10">
        <f t="shared" si="0"/>
        <v>99.99972888327959</v>
      </c>
      <c r="L28" s="195"/>
      <c r="M28" s="147"/>
    </row>
    <row r="29" spans="1:13" ht="34.5" customHeight="1">
      <c r="A29" s="151"/>
      <c r="B29" s="149"/>
      <c r="C29" s="150"/>
      <c r="D29" s="151"/>
      <c r="E29" s="151"/>
      <c r="F29" s="152"/>
      <c r="G29" s="151"/>
      <c r="H29" s="12" t="s">
        <v>18</v>
      </c>
      <c r="I29" s="14">
        <v>9485.7</v>
      </c>
      <c r="J29" s="10">
        <f>J33</f>
        <v>9485.7</v>
      </c>
      <c r="K29" s="10">
        <f t="shared" si="0"/>
        <v>100</v>
      </c>
      <c r="L29" s="195"/>
      <c r="M29" s="147"/>
    </row>
    <row r="30" spans="1:13" ht="29.25" customHeight="1">
      <c r="A30" s="151"/>
      <c r="B30" s="149"/>
      <c r="C30" s="150"/>
      <c r="D30" s="151"/>
      <c r="E30" s="151"/>
      <c r="F30" s="152"/>
      <c r="G30" s="151"/>
      <c r="H30" s="12" t="s">
        <v>19</v>
      </c>
      <c r="I30" s="14">
        <f>602.1+3.4</f>
        <v>605.5</v>
      </c>
      <c r="J30" s="10">
        <f>J34</f>
        <v>605.5</v>
      </c>
      <c r="K30" s="10">
        <f t="shared" si="0"/>
        <v>100</v>
      </c>
      <c r="L30" s="195"/>
      <c r="M30" s="147"/>
    </row>
    <row r="31" spans="1:13" ht="24" customHeight="1">
      <c r="A31" s="151"/>
      <c r="B31" s="149"/>
      <c r="C31" s="150"/>
      <c r="D31" s="151"/>
      <c r="E31" s="151"/>
      <c r="F31" s="152"/>
      <c r="G31" s="151"/>
      <c r="H31" s="12" t="s">
        <v>20</v>
      </c>
      <c r="I31" s="14">
        <v>605.3</v>
      </c>
      <c r="J31" s="10">
        <v>605.271</v>
      </c>
      <c r="K31" s="10">
        <f t="shared" si="0"/>
        <v>99.99520898727904</v>
      </c>
      <c r="L31" s="195"/>
      <c r="M31" s="147"/>
    </row>
    <row r="32" spans="1:13" ht="25.5" customHeight="1">
      <c r="A32" s="190" t="s">
        <v>41</v>
      </c>
      <c r="B32" s="149" t="s">
        <v>42</v>
      </c>
      <c r="C32" s="150" t="s">
        <v>40</v>
      </c>
      <c r="D32" s="151">
        <v>44562</v>
      </c>
      <c r="E32" s="151">
        <v>45291</v>
      </c>
      <c r="F32" s="152">
        <v>44666</v>
      </c>
      <c r="G32" s="151">
        <v>44926</v>
      </c>
      <c r="H32" s="12" t="s">
        <v>17</v>
      </c>
      <c r="I32" s="14">
        <f>I33+I34+I35</f>
        <v>10696.5</v>
      </c>
      <c r="J32" s="10">
        <f>J33+J34+J35</f>
        <v>10696.470000000001</v>
      </c>
      <c r="K32" s="10">
        <f t="shared" si="0"/>
        <v>99.99971953442716</v>
      </c>
      <c r="L32" s="183" t="s">
        <v>43</v>
      </c>
      <c r="M32" s="193" t="s">
        <v>31</v>
      </c>
    </row>
    <row r="33" spans="1:13" ht="36" customHeight="1">
      <c r="A33" s="190"/>
      <c r="B33" s="149"/>
      <c r="C33" s="150"/>
      <c r="D33" s="151"/>
      <c r="E33" s="151"/>
      <c r="F33" s="152"/>
      <c r="G33" s="151"/>
      <c r="H33" s="12" t="s">
        <v>18</v>
      </c>
      <c r="I33" s="14">
        <v>9485.7</v>
      </c>
      <c r="J33" s="10">
        <v>9485.7</v>
      </c>
      <c r="K33" s="10">
        <f t="shared" si="0"/>
        <v>100</v>
      </c>
      <c r="L33" s="183"/>
      <c r="M33" s="193"/>
    </row>
    <row r="34" spans="1:13" ht="29.25" customHeight="1">
      <c r="A34" s="190"/>
      <c r="B34" s="149"/>
      <c r="C34" s="150"/>
      <c r="D34" s="151"/>
      <c r="E34" s="151"/>
      <c r="F34" s="152"/>
      <c r="G34" s="151"/>
      <c r="H34" s="12" t="s">
        <v>19</v>
      </c>
      <c r="I34" s="14">
        <f>602.1+3.4</f>
        <v>605.5</v>
      </c>
      <c r="J34" s="10">
        <v>605.5</v>
      </c>
      <c r="K34" s="10">
        <f t="shared" si="0"/>
        <v>100</v>
      </c>
      <c r="L34" s="183"/>
      <c r="M34" s="193"/>
    </row>
    <row r="35" spans="1:13" ht="25.5" customHeight="1">
      <c r="A35" s="190"/>
      <c r="B35" s="149"/>
      <c r="C35" s="150"/>
      <c r="D35" s="151"/>
      <c r="E35" s="151"/>
      <c r="F35" s="152"/>
      <c r="G35" s="151"/>
      <c r="H35" s="12" t="s">
        <v>20</v>
      </c>
      <c r="I35" s="14">
        <v>605.3</v>
      </c>
      <c r="J35" s="10">
        <v>605.27</v>
      </c>
      <c r="K35" s="10">
        <f t="shared" si="0"/>
        <v>99.99504377994384</v>
      </c>
      <c r="L35" s="183"/>
      <c r="M35" s="193"/>
    </row>
    <row r="36" spans="1:13" ht="23.25" customHeight="1">
      <c r="A36" s="190" t="s">
        <v>44</v>
      </c>
      <c r="B36" s="149" t="s">
        <v>45</v>
      </c>
      <c r="C36" s="150" t="s">
        <v>27</v>
      </c>
      <c r="D36" s="151">
        <v>44757</v>
      </c>
      <c r="E36" s="151">
        <v>44926</v>
      </c>
      <c r="F36" s="152">
        <v>44838</v>
      </c>
      <c r="G36" s="158">
        <v>44922</v>
      </c>
      <c r="H36" s="12" t="s">
        <v>17</v>
      </c>
      <c r="I36" s="14">
        <f>I37+I38</f>
        <v>857.5</v>
      </c>
      <c r="J36" s="10">
        <f>J37+J38</f>
        <v>857.5</v>
      </c>
      <c r="K36" s="25">
        <f t="shared" si="0"/>
        <v>100</v>
      </c>
      <c r="L36" s="194" t="s">
        <v>46</v>
      </c>
      <c r="M36" s="191" t="s">
        <v>31</v>
      </c>
    </row>
    <row r="37" spans="1:13" ht="27" customHeight="1">
      <c r="A37" s="190"/>
      <c r="B37" s="149"/>
      <c r="C37" s="150"/>
      <c r="D37" s="151"/>
      <c r="E37" s="151"/>
      <c r="F37" s="152"/>
      <c r="G37" s="158"/>
      <c r="H37" s="12" t="s">
        <v>19</v>
      </c>
      <c r="I37" s="14">
        <f>909-137.3</f>
        <v>771.7</v>
      </c>
      <c r="J37" s="10">
        <v>771.7</v>
      </c>
      <c r="K37" s="25">
        <f t="shared" si="0"/>
        <v>100</v>
      </c>
      <c r="L37" s="194"/>
      <c r="M37" s="191"/>
    </row>
    <row r="38" spans="1:13" ht="30">
      <c r="A38" s="190"/>
      <c r="B38" s="149"/>
      <c r="C38" s="150"/>
      <c r="D38" s="151"/>
      <c r="E38" s="151"/>
      <c r="F38" s="152"/>
      <c r="G38" s="158"/>
      <c r="H38" s="12" t="s">
        <v>20</v>
      </c>
      <c r="I38" s="14">
        <v>85.8</v>
      </c>
      <c r="J38" s="10">
        <v>85.8</v>
      </c>
      <c r="K38" s="25">
        <f t="shared" si="0"/>
        <v>100</v>
      </c>
      <c r="L38" s="194"/>
      <c r="M38" s="191"/>
    </row>
    <row r="39" spans="1:13" ht="21.75" customHeight="1">
      <c r="A39" s="148" t="s">
        <v>47</v>
      </c>
      <c r="B39" s="149" t="s">
        <v>48</v>
      </c>
      <c r="C39" s="150" t="s">
        <v>49</v>
      </c>
      <c r="D39" s="151">
        <v>44562</v>
      </c>
      <c r="E39" s="151">
        <v>44926</v>
      </c>
      <c r="F39" s="152">
        <v>44562</v>
      </c>
      <c r="G39" s="151">
        <v>44926</v>
      </c>
      <c r="H39" s="12" t="s">
        <v>17</v>
      </c>
      <c r="I39" s="14">
        <f>I40+I41+I42</f>
        <v>53706</v>
      </c>
      <c r="J39" s="10">
        <f>J40+J41+J42</f>
        <v>52304.57399999999</v>
      </c>
      <c r="K39" s="10">
        <f t="shared" si="0"/>
        <v>97.39055971399843</v>
      </c>
      <c r="L39" s="192"/>
      <c r="M39" s="156"/>
    </row>
    <row r="40" spans="1:13" ht="30">
      <c r="A40" s="148"/>
      <c r="B40" s="149"/>
      <c r="C40" s="150"/>
      <c r="D40" s="151"/>
      <c r="E40" s="151"/>
      <c r="F40" s="152"/>
      <c r="G40" s="151"/>
      <c r="H40" s="12" t="s">
        <v>18</v>
      </c>
      <c r="I40" s="14">
        <f>I45+I43</f>
        <v>17803.399999999998</v>
      </c>
      <c r="J40" s="10">
        <f>J43+J45</f>
        <v>17801.594</v>
      </c>
      <c r="K40" s="10">
        <f t="shared" si="0"/>
        <v>99.98985587022705</v>
      </c>
      <c r="L40" s="192"/>
      <c r="M40" s="156"/>
    </row>
    <row r="41" spans="1:13" ht="27" customHeight="1">
      <c r="A41" s="148"/>
      <c r="B41" s="149"/>
      <c r="C41" s="150"/>
      <c r="D41" s="151"/>
      <c r="E41" s="151"/>
      <c r="F41" s="152"/>
      <c r="G41" s="151"/>
      <c r="H41" s="12" t="s">
        <v>19</v>
      </c>
      <c r="I41" s="14">
        <f>I47+I46+I49</f>
        <v>34654.6</v>
      </c>
      <c r="J41" s="10">
        <f>J46+J47+J49</f>
        <v>33927.979999999996</v>
      </c>
      <c r="K41" s="10">
        <f t="shared" si="0"/>
        <v>97.90325093926924</v>
      </c>
      <c r="L41" s="192"/>
      <c r="M41" s="156"/>
    </row>
    <row r="42" spans="1:13" ht="24" customHeight="1">
      <c r="A42" s="148"/>
      <c r="B42" s="149"/>
      <c r="C42" s="150"/>
      <c r="D42" s="151"/>
      <c r="E42" s="151"/>
      <c r="F42" s="152"/>
      <c r="G42" s="151"/>
      <c r="H42" s="12" t="s">
        <v>20</v>
      </c>
      <c r="I42" s="14">
        <f>I50</f>
        <v>1248</v>
      </c>
      <c r="J42" s="10">
        <f>J50</f>
        <v>575</v>
      </c>
      <c r="K42" s="10">
        <f t="shared" si="0"/>
        <v>46.07371794871795</v>
      </c>
      <c r="L42" s="192"/>
      <c r="M42" s="156"/>
    </row>
    <row r="43" spans="1:13" ht="126.75" customHeight="1">
      <c r="A43" s="11" t="s">
        <v>50</v>
      </c>
      <c r="B43" s="12" t="s">
        <v>51</v>
      </c>
      <c r="C43" s="13" t="s">
        <v>52</v>
      </c>
      <c r="D43" s="16">
        <v>44562</v>
      </c>
      <c r="E43" s="16">
        <v>44926</v>
      </c>
      <c r="F43" s="17">
        <v>44562</v>
      </c>
      <c r="G43" s="27">
        <v>44926</v>
      </c>
      <c r="H43" s="12" t="s">
        <v>18</v>
      </c>
      <c r="I43" s="14">
        <f>117.2-7.75</f>
        <v>109.45</v>
      </c>
      <c r="J43" s="10">
        <v>109.414</v>
      </c>
      <c r="K43" s="10">
        <f t="shared" si="0"/>
        <v>99.9671082686158</v>
      </c>
      <c r="L43" s="28" t="s">
        <v>53</v>
      </c>
      <c r="M43" s="128" t="s">
        <v>31</v>
      </c>
    </row>
    <row r="44" spans="1:13" ht="25.5" customHeight="1">
      <c r="A44" s="190" t="s">
        <v>54</v>
      </c>
      <c r="B44" s="149" t="s">
        <v>55</v>
      </c>
      <c r="C44" s="150" t="s">
        <v>56</v>
      </c>
      <c r="D44" s="151">
        <v>44562</v>
      </c>
      <c r="E44" s="151">
        <v>44926</v>
      </c>
      <c r="F44" s="152">
        <v>44562</v>
      </c>
      <c r="G44" s="158">
        <v>44926</v>
      </c>
      <c r="H44" s="12" t="s">
        <v>17</v>
      </c>
      <c r="I44" s="14">
        <f>I45+I46</f>
        <v>23378.149999999998</v>
      </c>
      <c r="J44" s="10">
        <f>J45+J46</f>
        <v>23376.22</v>
      </c>
      <c r="K44" s="10">
        <f t="shared" si="0"/>
        <v>99.99174442802362</v>
      </c>
      <c r="L44" s="187" t="s">
        <v>57</v>
      </c>
      <c r="M44" s="147" t="s">
        <v>31</v>
      </c>
    </row>
    <row r="45" spans="1:13" ht="35.25" customHeight="1">
      <c r="A45" s="190"/>
      <c r="B45" s="149"/>
      <c r="C45" s="150"/>
      <c r="D45" s="151"/>
      <c r="E45" s="151"/>
      <c r="F45" s="152"/>
      <c r="G45" s="158"/>
      <c r="H45" s="12" t="s">
        <v>18</v>
      </c>
      <c r="I45" s="14">
        <f>17654.1+39.85-15+15</f>
        <v>17693.949999999997</v>
      </c>
      <c r="J45" s="10">
        <v>17692.18</v>
      </c>
      <c r="K45" s="10">
        <f t="shared" si="0"/>
        <v>99.98999658075219</v>
      </c>
      <c r="L45" s="187"/>
      <c r="M45" s="147"/>
    </row>
    <row r="46" spans="1:13" ht="249" customHeight="1">
      <c r="A46" s="190"/>
      <c r="B46" s="149"/>
      <c r="C46" s="150"/>
      <c r="D46" s="151"/>
      <c r="E46" s="151"/>
      <c r="F46" s="152"/>
      <c r="G46" s="158"/>
      <c r="H46" s="12" t="s">
        <v>19</v>
      </c>
      <c r="I46" s="14">
        <v>5684.2</v>
      </c>
      <c r="J46" s="10">
        <v>5684.04</v>
      </c>
      <c r="K46" s="10">
        <f t="shared" si="0"/>
        <v>99.99718517997256</v>
      </c>
      <c r="L46" s="187"/>
      <c r="M46" s="147"/>
    </row>
    <row r="47" spans="1:13" ht="64.5" customHeight="1">
      <c r="A47" s="11" t="s">
        <v>58</v>
      </c>
      <c r="B47" s="12" t="s">
        <v>59</v>
      </c>
      <c r="C47" s="13" t="s">
        <v>60</v>
      </c>
      <c r="D47" s="16">
        <v>44562</v>
      </c>
      <c r="E47" s="16">
        <v>44926</v>
      </c>
      <c r="F47" s="17">
        <v>44562</v>
      </c>
      <c r="G47" s="24">
        <v>44926</v>
      </c>
      <c r="H47" s="12" t="s">
        <v>19</v>
      </c>
      <c r="I47" s="14">
        <f>25184.6+234.4+2303.4</f>
        <v>27722.4</v>
      </c>
      <c r="J47" s="10">
        <v>27668.94</v>
      </c>
      <c r="K47" s="10">
        <f t="shared" si="0"/>
        <v>99.80715955328542</v>
      </c>
      <c r="L47" s="29" t="s">
        <v>61</v>
      </c>
      <c r="M47" s="128" t="s">
        <v>31</v>
      </c>
    </row>
    <row r="48" spans="1:13" ht="21.75" customHeight="1">
      <c r="A48" s="188" t="s">
        <v>62</v>
      </c>
      <c r="B48" s="149" t="s">
        <v>63</v>
      </c>
      <c r="C48" s="150" t="s">
        <v>64</v>
      </c>
      <c r="D48" s="151">
        <v>44562</v>
      </c>
      <c r="E48" s="151">
        <v>44926</v>
      </c>
      <c r="F48" s="152">
        <v>44562</v>
      </c>
      <c r="G48" s="189">
        <v>44926</v>
      </c>
      <c r="H48" s="12" t="s">
        <v>17</v>
      </c>
      <c r="I48" s="14">
        <f>I49+I50</f>
        <v>2496</v>
      </c>
      <c r="J48" s="10">
        <f>J49+J50</f>
        <v>1150</v>
      </c>
      <c r="K48" s="10">
        <f t="shared" si="0"/>
        <v>46.07371794871795</v>
      </c>
      <c r="L48" s="183" t="s">
        <v>447</v>
      </c>
      <c r="M48" s="165" t="s">
        <v>31</v>
      </c>
    </row>
    <row r="49" spans="1:13" ht="33.75" customHeight="1">
      <c r="A49" s="188"/>
      <c r="B49" s="149"/>
      <c r="C49" s="150"/>
      <c r="D49" s="151"/>
      <c r="E49" s="151"/>
      <c r="F49" s="152"/>
      <c r="G49" s="189"/>
      <c r="H49" s="12" t="s">
        <v>19</v>
      </c>
      <c r="I49" s="14">
        <f>3000-1752</f>
        <v>1248</v>
      </c>
      <c r="J49" s="10">
        <v>575</v>
      </c>
      <c r="K49" s="10">
        <f t="shared" si="0"/>
        <v>46.07371794871795</v>
      </c>
      <c r="L49" s="183"/>
      <c r="M49" s="165"/>
    </row>
    <row r="50" spans="1:13" ht="84" customHeight="1">
      <c r="A50" s="188"/>
      <c r="B50" s="149"/>
      <c r="C50" s="150"/>
      <c r="D50" s="151"/>
      <c r="E50" s="151"/>
      <c r="F50" s="152"/>
      <c r="G50" s="189"/>
      <c r="H50" s="12" t="s">
        <v>20</v>
      </c>
      <c r="I50" s="14">
        <f>3000-1752</f>
        <v>1248</v>
      </c>
      <c r="J50" s="10">
        <v>575</v>
      </c>
      <c r="K50" s="10">
        <f t="shared" si="0"/>
        <v>46.07371794871795</v>
      </c>
      <c r="L50" s="183"/>
      <c r="M50" s="165"/>
    </row>
    <row r="51" spans="1:13" ht="15" customHeight="1">
      <c r="A51" s="148" t="s">
        <v>66</v>
      </c>
      <c r="B51" s="185" t="s">
        <v>67</v>
      </c>
      <c r="C51" s="150" t="s">
        <v>68</v>
      </c>
      <c r="D51" s="151">
        <v>44562</v>
      </c>
      <c r="E51" s="151">
        <v>44926</v>
      </c>
      <c r="F51" s="152">
        <v>44562</v>
      </c>
      <c r="G51" s="186">
        <v>44926</v>
      </c>
      <c r="H51" s="12" t="s">
        <v>17</v>
      </c>
      <c r="I51" s="14">
        <f>I52+I53+I54</f>
        <v>208663.82237</v>
      </c>
      <c r="J51" s="14">
        <f>J52+J53+J54</f>
        <v>167440.272</v>
      </c>
      <c r="K51" s="10">
        <f t="shared" si="0"/>
        <v>80.24403564461551</v>
      </c>
      <c r="L51" s="182"/>
      <c r="M51" s="156"/>
    </row>
    <row r="52" spans="1:13" ht="30">
      <c r="A52" s="148"/>
      <c r="B52" s="185"/>
      <c r="C52" s="150"/>
      <c r="D52" s="151"/>
      <c r="E52" s="151"/>
      <c r="F52" s="152"/>
      <c r="G52" s="186"/>
      <c r="H52" s="12" t="s">
        <v>19</v>
      </c>
      <c r="I52" s="14">
        <f>I64+I55</f>
        <v>106524.6</v>
      </c>
      <c r="J52" s="10">
        <f>J55+J64</f>
        <v>90987.54000000001</v>
      </c>
      <c r="K52" s="10">
        <f t="shared" si="0"/>
        <v>85.41458029412925</v>
      </c>
      <c r="L52" s="182"/>
      <c r="M52" s="156"/>
    </row>
    <row r="53" spans="1:13" ht="30" customHeight="1">
      <c r="A53" s="148"/>
      <c r="B53" s="185"/>
      <c r="C53" s="150"/>
      <c r="D53" s="151"/>
      <c r="E53" s="151"/>
      <c r="F53" s="152"/>
      <c r="G53" s="186"/>
      <c r="H53" s="12" t="s">
        <v>20</v>
      </c>
      <c r="I53" s="14">
        <f>I65</f>
        <v>4414.28037</v>
      </c>
      <c r="J53" s="14">
        <f>J65</f>
        <v>5386.73</v>
      </c>
      <c r="K53" s="10">
        <f t="shared" si="0"/>
        <v>122.0296299394322</v>
      </c>
      <c r="L53" s="182"/>
      <c r="M53" s="156"/>
    </row>
    <row r="54" spans="1:13" ht="330.75" customHeight="1">
      <c r="A54" s="148"/>
      <c r="B54" s="185"/>
      <c r="C54" s="150"/>
      <c r="D54" s="151"/>
      <c r="E54" s="151"/>
      <c r="F54" s="152"/>
      <c r="G54" s="186"/>
      <c r="H54" s="12" t="s">
        <v>21</v>
      </c>
      <c r="I54" s="14">
        <f>I66</f>
        <v>97724.94200000001</v>
      </c>
      <c r="J54" s="14">
        <f>J66</f>
        <v>71066.00200000001</v>
      </c>
      <c r="K54" s="10">
        <f t="shared" si="0"/>
        <v>72.7204340525472</v>
      </c>
      <c r="L54" s="182"/>
      <c r="M54" s="156"/>
    </row>
    <row r="55" spans="1:13" ht="156.75" customHeight="1">
      <c r="A55" s="11" t="s">
        <v>69</v>
      </c>
      <c r="B55" s="12" t="s">
        <v>70</v>
      </c>
      <c r="C55" s="13" t="s">
        <v>71</v>
      </c>
      <c r="D55" s="16">
        <v>44562</v>
      </c>
      <c r="E55" s="16">
        <v>44926</v>
      </c>
      <c r="F55" s="17">
        <v>44562</v>
      </c>
      <c r="G55" s="16">
        <v>44926</v>
      </c>
      <c r="H55" s="12" t="s">
        <v>19</v>
      </c>
      <c r="I55" s="14">
        <f>I62</f>
        <v>3500</v>
      </c>
      <c r="J55" s="10">
        <f>J62</f>
        <v>0</v>
      </c>
      <c r="K55" s="10">
        <f t="shared" si="0"/>
        <v>0</v>
      </c>
      <c r="L55" s="28"/>
      <c r="M55" s="129"/>
    </row>
    <row r="56" spans="1:13" ht="135">
      <c r="A56" s="11" t="s">
        <v>72</v>
      </c>
      <c r="B56" s="12" t="s">
        <v>73</v>
      </c>
      <c r="C56" s="13" t="s">
        <v>74</v>
      </c>
      <c r="D56" s="35">
        <v>44562</v>
      </c>
      <c r="E56" s="16">
        <v>44926</v>
      </c>
      <c r="F56" s="36">
        <v>44562</v>
      </c>
      <c r="G56" s="16">
        <v>44926</v>
      </c>
      <c r="H56" s="12" t="s">
        <v>75</v>
      </c>
      <c r="I56" s="14" t="s">
        <v>76</v>
      </c>
      <c r="J56" s="14" t="s">
        <v>76</v>
      </c>
      <c r="K56" s="14" t="s">
        <v>76</v>
      </c>
      <c r="L56" s="21" t="s">
        <v>77</v>
      </c>
      <c r="M56" s="128" t="s">
        <v>31</v>
      </c>
    </row>
    <row r="57" spans="1:13" ht="80.25" customHeight="1">
      <c r="A57" s="11" t="s">
        <v>78</v>
      </c>
      <c r="B57" s="12" t="s">
        <v>79</v>
      </c>
      <c r="C57" s="13" t="s">
        <v>80</v>
      </c>
      <c r="D57" s="35">
        <v>44562</v>
      </c>
      <c r="E57" s="16">
        <v>44926</v>
      </c>
      <c r="F57" s="36">
        <v>44562</v>
      </c>
      <c r="G57" s="16">
        <v>44926</v>
      </c>
      <c r="H57" s="12" t="s">
        <v>75</v>
      </c>
      <c r="I57" s="14" t="s">
        <v>76</v>
      </c>
      <c r="J57" s="14" t="s">
        <v>76</v>
      </c>
      <c r="K57" s="14" t="s">
        <v>76</v>
      </c>
      <c r="L57" s="20"/>
      <c r="M57" s="128"/>
    </row>
    <row r="58" spans="1:13" ht="78.75" customHeight="1">
      <c r="A58" s="11" t="s">
        <v>81</v>
      </c>
      <c r="B58" s="12" t="s">
        <v>82</v>
      </c>
      <c r="C58" s="13" t="s">
        <v>80</v>
      </c>
      <c r="D58" s="35">
        <v>44562</v>
      </c>
      <c r="E58" s="16">
        <v>44915</v>
      </c>
      <c r="F58" s="36">
        <v>44562</v>
      </c>
      <c r="G58" s="16">
        <v>44915</v>
      </c>
      <c r="H58" s="12" t="s">
        <v>75</v>
      </c>
      <c r="I58" s="14" t="s">
        <v>76</v>
      </c>
      <c r="J58" s="14" t="s">
        <v>76</v>
      </c>
      <c r="K58" s="14" t="s">
        <v>76</v>
      </c>
      <c r="L58" s="20" t="s">
        <v>83</v>
      </c>
      <c r="M58" s="128" t="s">
        <v>31</v>
      </c>
    </row>
    <row r="59" spans="1:13" ht="109.5" customHeight="1">
      <c r="A59" s="11" t="s">
        <v>84</v>
      </c>
      <c r="B59" s="12" t="s">
        <v>85</v>
      </c>
      <c r="C59" s="13" t="s">
        <v>80</v>
      </c>
      <c r="D59" s="16">
        <v>44562</v>
      </c>
      <c r="E59" s="16">
        <v>44926</v>
      </c>
      <c r="F59" s="17">
        <v>44562</v>
      </c>
      <c r="G59" s="16">
        <v>44926</v>
      </c>
      <c r="H59" s="12" t="s">
        <v>75</v>
      </c>
      <c r="I59" s="14" t="s">
        <v>76</v>
      </c>
      <c r="J59" s="14" t="s">
        <v>76</v>
      </c>
      <c r="K59" s="14" t="s">
        <v>76</v>
      </c>
      <c r="L59" s="21" t="s">
        <v>86</v>
      </c>
      <c r="M59" s="128" t="s">
        <v>31</v>
      </c>
    </row>
    <row r="60" spans="1:13" ht="90.75" customHeight="1">
      <c r="A60" s="11" t="s">
        <v>87</v>
      </c>
      <c r="B60" s="12" t="s">
        <v>88</v>
      </c>
      <c r="C60" s="13" t="s">
        <v>80</v>
      </c>
      <c r="D60" s="16">
        <v>44562</v>
      </c>
      <c r="E60" s="16">
        <v>44926</v>
      </c>
      <c r="F60" s="17">
        <v>44562</v>
      </c>
      <c r="G60" s="16">
        <v>44926</v>
      </c>
      <c r="H60" s="12" t="s">
        <v>75</v>
      </c>
      <c r="I60" s="14" t="s">
        <v>76</v>
      </c>
      <c r="J60" s="14" t="s">
        <v>76</v>
      </c>
      <c r="K60" s="14" t="s">
        <v>76</v>
      </c>
      <c r="L60" s="21" t="s">
        <v>89</v>
      </c>
      <c r="M60" s="128" t="s">
        <v>31</v>
      </c>
    </row>
    <row r="61" spans="1:13" ht="125.25" customHeight="1">
      <c r="A61" s="11" t="s">
        <v>90</v>
      </c>
      <c r="B61" s="12" t="s">
        <v>91</v>
      </c>
      <c r="C61" s="13" t="s">
        <v>92</v>
      </c>
      <c r="D61" s="16">
        <v>44562</v>
      </c>
      <c r="E61" s="16">
        <v>44926</v>
      </c>
      <c r="F61" s="17">
        <v>44562</v>
      </c>
      <c r="G61" s="16">
        <v>44926</v>
      </c>
      <c r="H61" s="12" t="s">
        <v>75</v>
      </c>
      <c r="I61" s="14" t="s">
        <v>76</v>
      </c>
      <c r="J61" s="14" t="s">
        <v>76</v>
      </c>
      <c r="K61" s="14" t="s">
        <v>76</v>
      </c>
      <c r="L61" s="37" t="s">
        <v>93</v>
      </c>
      <c r="M61" s="128" t="s">
        <v>31</v>
      </c>
    </row>
    <row r="62" spans="1:13" ht="109.5" customHeight="1">
      <c r="A62" s="11" t="s">
        <v>94</v>
      </c>
      <c r="B62" s="12" t="s">
        <v>95</v>
      </c>
      <c r="C62" s="13" t="s">
        <v>96</v>
      </c>
      <c r="D62" s="16">
        <v>44757</v>
      </c>
      <c r="E62" s="16">
        <v>44926</v>
      </c>
      <c r="F62" s="17">
        <v>44757</v>
      </c>
      <c r="G62" s="16">
        <v>44926</v>
      </c>
      <c r="H62" s="12" t="s">
        <v>19</v>
      </c>
      <c r="I62" s="14">
        <v>3500</v>
      </c>
      <c r="J62" s="10">
        <v>0</v>
      </c>
      <c r="K62" s="10">
        <f aca="true" t="shared" si="1" ref="K62:K71">J62/I62*100</f>
        <v>0</v>
      </c>
      <c r="L62" s="28" t="s">
        <v>97</v>
      </c>
      <c r="M62" s="130" t="s">
        <v>65</v>
      </c>
    </row>
    <row r="63" spans="1:13" ht="25.5" customHeight="1">
      <c r="A63" s="148" t="s">
        <v>98</v>
      </c>
      <c r="B63" s="149" t="s">
        <v>99</v>
      </c>
      <c r="C63" s="150" t="s">
        <v>100</v>
      </c>
      <c r="D63" s="151">
        <v>44562</v>
      </c>
      <c r="E63" s="151">
        <v>44926</v>
      </c>
      <c r="F63" s="152">
        <v>44562</v>
      </c>
      <c r="G63" s="151">
        <v>44926</v>
      </c>
      <c r="H63" s="12" t="s">
        <v>17</v>
      </c>
      <c r="I63" s="14">
        <f aca="true" t="shared" si="2" ref="I63:J65">I67+I82</f>
        <v>205163.82237</v>
      </c>
      <c r="J63" s="14">
        <f t="shared" si="2"/>
        <v>167440.27200000003</v>
      </c>
      <c r="K63" s="10">
        <f t="shared" si="1"/>
        <v>81.61296181060229</v>
      </c>
      <c r="L63" s="184"/>
      <c r="M63" s="165"/>
    </row>
    <row r="64" spans="1:13" ht="25.5" customHeight="1">
      <c r="A64" s="148"/>
      <c r="B64" s="149"/>
      <c r="C64" s="150"/>
      <c r="D64" s="151"/>
      <c r="E64" s="151"/>
      <c r="F64" s="152"/>
      <c r="G64" s="151"/>
      <c r="H64" s="12" t="s">
        <v>19</v>
      </c>
      <c r="I64" s="14">
        <f t="shared" si="2"/>
        <v>103024.6</v>
      </c>
      <c r="J64" s="14">
        <f t="shared" si="2"/>
        <v>90987.54000000001</v>
      </c>
      <c r="K64" s="10">
        <f t="shared" si="1"/>
        <v>88.31632445066518</v>
      </c>
      <c r="L64" s="184"/>
      <c r="M64" s="165"/>
    </row>
    <row r="65" spans="1:13" ht="26.25" customHeight="1">
      <c r="A65" s="148"/>
      <c r="B65" s="149"/>
      <c r="C65" s="150"/>
      <c r="D65" s="151"/>
      <c r="E65" s="151"/>
      <c r="F65" s="152"/>
      <c r="G65" s="151"/>
      <c r="H65" s="12" t="s">
        <v>20</v>
      </c>
      <c r="I65" s="14">
        <f t="shared" si="2"/>
        <v>4414.28037</v>
      </c>
      <c r="J65" s="14">
        <f t="shared" si="2"/>
        <v>5386.73</v>
      </c>
      <c r="K65" s="10">
        <f t="shared" si="1"/>
        <v>122.0296299394322</v>
      </c>
      <c r="L65" s="184"/>
      <c r="M65" s="165"/>
    </row>
    <row r="66" spans="1:13" ht="260.25" customHeight="1">
      <c r="A66" s="148"/>
      <c r="B66" s="149"/>
      <c r="C66" s="150"/>
      <c r="D66" s="151"/>
      <c r="E66" s="151"/>
      <c r="F66" s="152"/>
      <c r="G66" s="151"/>
      <c r="H66" s="12" t="s">
        <v>21</v>
      </c>
      <c r="I66" s="14">
        <f>I70</f>
        <v>97724.94200000001</v>
      </c>
      <c r="J66" s="14">
        <f>J70</f>
        <v>71066.00200000001</v>
      </c>
      <c r="K66" s="10">
        <f t="shared" si="1"/>
        <v>72.7204340525472</v>
      </c>
      <c r="L66" s="184"/>
      <c r="M66" s="165"/>
    </row>
    <row r="67" spans="1:13" ht="24.75" customHeight="1">
      <c r="A67" s="148" t="s">
        <v>101</v>
      </c>
      <c r="B67" s="149" t="s">
        <v>102</v>
      </c>
      <c r="C67" s="150" t="s">
        <v>103</v>
      </c>
      <c r="D67" s="151">
        <v>44562</v>
      </c>
      <c r="E67" s="151">
        <v>44926</v>
      </c>
      <c r="F67" s="152">
        <v>44562</v>
      </c>
      <c r="G67" s="151">
        <v>44926</v>
      </c>
      <c r="H67" s="38" t="s">
        <v>17</v>
      </c>
      <c r="I67" s="14">
        <f>I68+I69+I70</f>
        <v>139108.62237</v>
      </c>
      <c r="J67" s="14">
        <f>J68+J69+J70</f>
        <v>111047.98200000002</v>
      </c>
      <c r="K67" s="25">
        <f t="shared" si="1"/>
        <v>79.82825227370557</v>
      </c>
      <c r="L67" s="164"/>
      <c r="M67" s="165"/>
    </row>
    <row r="68" spans="1:13" ht="28.5" customHeight="1">
      <c r="A68" s="148"/>
      <c r="B68" s="149"/>
      <c r="C68" s="150"/>
      <c r="D68" s="151"/>
      <c r="E68" s="151"/>
      <c r="F68" s="152"/>
      <c r="G68" s="151"/>
      <c r="H68" s="12" t="s">
        <v>19</v>
      </c>
      <c r="I68" s="14">
        <f>I80</f>
        <v>39941</v>
      </c>
      <c r="J68" s="14">
        <f>J80</f>
        <v>37621.04</v>
      </c>
      <c r="K68" s="25">
        <f t="shared" si="1"/>
        <v>94.19153251045293</v>
      </c>
      <c r="L68" s="164"/>
      <c r="M68" s="165"/>
    </row>
    <row r="69" spans="1:13" ht="22.5" customHeight="1">
      <c r="A69" s="148"/>
      <c r="B69" s="149"/>
      <c r="C69" s="150"/>
      <c r="D69" s="151"/>
      <c r="E69" s="151"/>
      <c r="F69" s="152"/>
      <c r="G69" s="151"/>
      <c r="H69" s="12" t="s">
        <v>20</v>
      </c>
      <c r="I69" s="14">
        <f>I81</f>
        <v>1442.68037</v>
      </c>
      <c r="J69" s="14">
        <f>J81</f>
        <v>2360.94</v>
      </c>
      <c r="K69" s="25">
        <f t="shared" si="1"/>
        <v>163.64955461340338</v>
      </c>
      <c r="L69" s="164"/>
      <c r="M69" s="165"/>
    </row>
    <row r="70" spans="1:13" ht="64.5" customHeight="1">
      <c r="A70" s="148"/>
      <c r="B70" s="149"/>
      <c r="C70" s="150"/>
      <c r="D70" s="151"/>
      <c r="E70" s="151"/>
      <c r="F70" s="152"/>
      <c r="G70" s="151"/>
      <c r="H70" s="12" t="s">
        <v>21</v>
      </c>
      <c r="I70" s="14">
        <f>I71+I73+I78</f>
        <v>97724.94200000001</v>
      </c>
      <c r="J70" s="14">
        <f>J71+J73+J78</f>
        <v>71066.00200000001</v>
      </c>
      <c r="K70" s="25">
        <f t="shared" si="1"/>
        <v>72.7204340525472</v>
      </c>
      <c r="L70" s="164"/>
      <c r="M70" s="165"/>
    </row>
    <row r="71" spans="1:13" ht="107.25" customHeight="1">
      <c r="A71" s="16" t="s">
        <v>104</v>
      </c>
      <c r="B71" s="12" t="s">
        <v>105</v>
      </c>
      <c r="C71" s="13" t="s">
        <v>106</v>
      </c>
      <c r="D71" s="16">
        <v>44562</v>
      </c>
      <c r="E71" s="16">
        <v>44926</v>
      </c>
      <c r="F71" s="17">
        <v>44562</v>
      </c>
      <c r="G71" s="16">
        <v>44926</v>
      </c>
      <c r="H71" s="12" t="s">
        <v>21</v>
      </c>
      <c r="I71" s="14">
        <v>24609.152</v>
      </c>
      <c r="J71" s="14">
        <v>24609.152</v>
      </c>
      <c r="K71" s="25">
        <f t="shared" si="1"/>
        <v>100</v>
      </c>
      <c r="L71" s="39" t="s">
        <v>107</v>
      </c>
      <c r="M71" s="128" t="s">
        <v>31</v>
      </c>
    </row>
    <row r="72" spans="1:13" ht="64.5" customHeight="1">
      <c r="A72" s="11" t="s">
        <v>108</v>
      </c>
      <c r="B72" s="12" t="s">
        <v>109</v>
      </c>
      <c r="C72" s="13" t="s">
        <v>110</v>
      </c>
      <c r="D72" s="16">
        <v>44562</v>
      </c>
      <c r="E72" s="16">
        <v>44926</v>
      </c>
      <c r="F72" s="17">
        <v>44562</v>
      </c>
      <c r="G72" s="16">
        <v>44926</v>
      </c>
      <c r="H72" s="12" t="s">
        <v>75</v>
      </c>
      <c r="I72" s="14" t="s">
        <v>76</v>
      </c>
      <c r="J72" s="14" t="s">
        <v>76</v>
      </c>
      <c r="K72" s="14" t="s">
        <v>76</v>
      </c>
      <c r="L72" s="40" t="s">
        <v>111</v>
      </c>
      <c r="M72" s="126" t="s">
        <v>31</v>
      </c>
    </row>
    <row r="73" spans="1:13" ht="111" customHeight="1">
      <c r="A73" s="11" t="s">
        <v>112</v>
      </c>
      <c r="B73" s="12" t="s">
        <v>113</v>
      </c>
      <c r="C73" s="13" t="s">
        <v>114</v>
      </c>
      <c r="D73" s="16">
        <v>44562</v>
      </c>
      <c r="E73" s="16">
        <v>44926</v>
      </c>
      <c r="F73" s="17">
        <v>44562</v>
      </c>
      <c r="G73" s="16">
        <v>44926</v>
      </c>
      <c r="H73" s="12" t="s">
        <v>21</v>
      </c>
      <c r="I73" s="14">
        <f>I74</f>
        <v>55024.66</v>
      </c>
      <c r="J73" s="14">
        <f>J74</f>
        <v>23726.08</v>
      </c>
      <c r="K73" s="25">
        <f>J73/I73*100</f>
        <v>43.11899428365391</v>
      </c>
      <c r="L73" s="41"/>
      <c r="M73" s="131"/>
    </row>
    <row r="74" spans="1:13" ht="107.25" customHeight="1">
      <c r="A74" s="11" t="s">
        <v>115</v>
      </c>
      <c r="B74" s="12" t="s">
        <v>116</v>
      </c>
      <c r="C74" s="13" t="s">
        <v>114</v>
      </c>
      <c r="D74" s="16">
        <v>44562</v>
      </c>
      <c r="E74" s="16">
        <v>44926</v>
      </c>
      <c r="F74" s="17">
        <v>44562</v>
      </c>
      <c r="G74" s="16">
        <v>44926</v>
      </c>
      <c r="H74" s="12" t="s">
        <v>21</v>
      </c>
      <c r="I74" s="14">
        <f>I76+I75</f>
        <v>55024.66</v>
      </c>
      <c r="J74" s="14">
        <f>J76+J75</f>
        <v>23726.08</v>
      </c>
      <c r="K74" s="10">
        <f>J74/I74*100</f>
        <v>43.11899428365391</v>
      </c>
      <c r="L74" s="42"/>
      <c r="M74" s="127"/>
    </row>
    <row r="75" spans="1:13" ht="109.5" customHeight="1">
      <c r="A75" s="11" t="s">
        <v>117</v>
      </c>
      <c r="B75" s="12" t="s">
        <v>118</v>
      </c>
      <c r="C75" s="13" t="s">
        <v>114</v>
      </c>
      <c r="D75" s="16">
        <v>44562</v>
      </c>
      <c r="E75" s="16">
        <v>45291</v>
      </c>
      <c r="F75" s="17">
        <v>44562</v>
      </c>
      <c r="G75" s="24">
        <v>44926</v>
      </c>
      <c r="H75" s="12" t="s">
        <v>21</v>
      </c>
      <c r="I75" s="14">
        <v>2600</v>
      </c>
      <c r="J75" s="10">
        <v>2600</v>
      </c>
      <c r="K75" s="10">
        <f>J75/I75*100</f>
        <v>100</v>
      </c>
      <c r="L75" s="34" t="s">
        <v>119</v>
      </c>
      <c r="M75" s="132" t="s">
        <v>31</v>
      </c>
    </row>
    <row r="76" spans="1:13" ht="108.75" customHeight="1">
      <c r="A76" s="11" t="s">
        <v>120</v>
      </c>
      <c r="B76" s="12" t="s">
        <v>121</v>
      </c>
      <c r="C76" s="13" t="s">
        <v>114</v>
      </c>
      <c r="D76" s="16">
        <v>44562</v>
      </c>
      <c r="E76" s="16">
        <v>44926</v>
      </c>
      <c r="F76" s="17">
        <v>44562</v>
      </c>
      <c r="G76" s="17">
        <v>44562</v>
      </c>
      <c r="H76" s="12" t="s">
        <v>21</v>
      </c>
      <c r="I76" s="14">
        <v>52424.66</v>
      </c>
      <c r="J76" s="10">
        <v>21126.08</v>
      </c>
      <c r="K76" s="10">
        <f>J76/I76*100</f>
        <v>40.29798190393605</v>
      </c>
      <c r="L76" s="21" t="s">
        <v>122</v>
      </c>
      <c r="M76" s="130" t="s">
        <v>65</v>
      </c>
    </row>
    <row r="77" spans="1:13" ht="81" customHeight="1">
      <c r="A77" s="11" t="s">
        <v>123</v>
      </c>
      <c r="B77" s="12" t="s">
        <v>124</v>
      </c>
      <c r="C77" s="13" t="s">
        <v>80</v>
      </c>
      <c r="D77" s="16">
        <v>44562</v>
      </c>
      <c r="E77" s="16">
        <v>44926</v>
      </c>
      <c r="F77" s="17">
        <v>44562</v>
      </c>
      <c r="G77" s="17">
        <v>44562</v>
      </c>
      <c r="H77" s="12" t="s">
        <v>75</v>
      </c>
      <c r="I77" s="14" t="s">
        <v>76</v>
      </c>
      <c r="J77" s="14" t="s">
        <v>76</v>
      </c>
      <c r="K77" s="14" t="s">
        <v>76</v>
      </c>
      <c r="L77" s="21" t="s">
        <v>125</v>
      </c>
      <c r="M77" s="128" t="s">
        <v>31</v>
      </c>
    </row>
    <row r="78" spans="1:13" ht="108" customHeight="1">
      <c r="A78" s="11" t="s">
        <v>126</v>
      </c>
      <c r="B78" s="12" t="s">
        <v>127</v>
      </c>
      <c r="C78" s="13" t="s">
        <v>106</v>
      </c>
      <c r="D78" s="16">
        <v>44562</v>
      </c>
      <c r="E78" s="16">
        <v>44926</v>
      </c>
      <c r="F78" s="17">
        <v>44562</v>
      </c>
      <c r="G78" s="17">
        <v>44562</v>
      </c>
      <c r="H78" s="12" t="s">
        <v>21</v>
      </c>
      <c r="I78" s="14">
        <v>18091.13</v>
      </c>
      <c r="J78" s="10">
        <v>22730.77</v>
      </c>
      <c r="K78" s="10">
        <f aca="true" t="shared" si="3" ref="K78:K91">J78/I78*100</f>
        <v>125.64593809231374</v>
      </c>
      <c r="L78" s="43" t="s">
        <v>128</v>
      </c>
      <c r="M78" s="128" t="s">
        <v>31</v>
      </c>
    </row>
    <row r="79" spans="1:13" ht="23.25" customHeight="1">
      <c r="A79" s="148" t="s">
        <v>129</v>
      </c>
      <c r="B79" s="149" t="s">
        <v>130</v>
      </c>
      <c r="C79" s="150" t="s">
        <v>131</v>
      </c>
      <c r="D79" s="151">
        <v>44562</v>
      </c>
      <c r="E79" s="151">
        <v>44926</v>
      </c>
      <c r="F79" s="152">
        <v>44562</v>
      </c>
      <c r="G79" s="152">
        <v>44562</v>
      </c>
      <c r="H79" s="13" t="s">
        <v>17</v>
      </c>
      <c r="I79" s="14">
        <f>I80+I81</f>
        <v>41383.68037</v>
      </c>
      <c r="J79" s="14">
        <f>J80+J81</f>
        <v>39981.98</v>
      </c>
      <c r="K79" s="10">
        <f t="shared" si="3"/>
        <v>96.61291514561347</v>
      </c>
      <c r="L79" s="183" t="s">
        <v>132</v>
      </c>
      <c r="M79" s="165" t="s">
        <v>31</v>
      </c>
    </row>
    <row r="80" spans="1:13" ht="28.5" customHeight="1">
      <c r="A80" s="148"/>
      <c r="B80" s="149"/>
      <c r="C80" s="150"/>
      <c r="D80" s="151"/>
      <c r="E80" s="151"/>
      <c r="F80" s="152"/>
      <c r="G80" s="152"/>
      <c r="H80" s="13" t="s">
        <v>19</v>
      </c>
      <c r="I80" s="14">
        <v>39941</v>
      </c>
      <c r="J80" s="10">
        <v>37621.04</v>
      </c>
      <c r="K80" s="10">
        <f t="shared" si="3"/>
        <v>94.19153251045293</v>
      </c>
      <c r="L80" s="183"/>
      <c r="M80" s="165"/>
    </row>
    <row r="81" spans="1:13" ht="44.25" customHeight="1">
      <c r="A81" s="148"/>
      <c r="B81" s="149"/>
      <c r="C81" s="150"/>
      <c r="D81" s="151"/>
      <c r="E81" s="151"/>
      <c r="F81" s="152"/>
      <c r="G81" s="152"/>
      <c r="H81" s="12" t="s">
        <v>20</v>
      </c>
      <c r="I81" s="14">
        <v>1442.68037</v>
      </c>
      <c r="J81" s="10">
        <v>2360.94</v>
      </c>
      <c r="K81" s="10">
        <f t="shared" si="3"/>
        <v>163.64955461340338</v>
      </c>
      <c r="L81" s="183"/>
      <c r="M81" s="165"/>
    </row>
    <row r="82" spans="1:13" ht="17.25" customHeight="1">
      <c r="A82" s="148" t="s">
        <v>133</v>
      </c>
      <c r="B82" s="149" t="s">
        <v>134</v>
      </c>
      <c r="C82" s="150" t="s">
        <v>135</v>
      </c>
      <c r="D82" s="151">
        <v>44562</v>
      </c>
      <c r="E82" s="151">
        <v>44926</v>
      </c>
      <c r="F82" s="152">
        <v>44562</v>
      </c>
      <c r="G82" s="152">
        <v>44562</v>
      </c>
      <c r="H82" s="44" t="s">
        <v>17</v>
      </c>
      <c r="I82" s="45">
        <f>I83+I84</f>
        <v>66055.2</v>
      </c>
      <c r="J82" s="45">
        <f>J83+J84</f>
        <v>56392.29</v>
      </c>
      <c r="K82" s="25">
        <f t="shared" si="3"/>
        <v>85.37146204992189</v>
      </c>
      <c r="L82" s="164"/>
      <c r="M82" s="165"/>
    </row>
    <row r="83" spans="1:13" ht="21.75" customHeight="1">
      <c r="A83" s="148"/>
      <c r="B83" s="149"/>
      <c r="C83" s="150"/>
      <c r="D83" s="151"/>
      <c r="E83" s="151"/>
      <c r="F83" s="152"/>
      <c r="G83" s="152"/>
      <c r="H83" s="12" t="s">
        <v>19</v>
      </c>
      <c r="I83" s="14">
        <f>I86+I96</f>
        <v>63083.6</v>
      </c>
      <c r="J83" s="14">
        <f>J86+J96</f>
        <v>53366.5</v>
      </c>
      <c r="K83" s="25">
        <f t="shared" si="3"/>
        <v>84.59647198320958</v>
      </c>
      <c r="L83" s="164"/>
      <c r="M83" s="165"/>
    </row>
    <row r="84" spans="1:13" ht="143.25" customHeight="1">
      <c r="A84" s="148"/>
      <c r="B84" s="149"/>
      <c r="C84" s="150"/>
      <c r="D84" s="151"/>
      <c r="E84" s="151"/>
      <c r="F84" s="152"/>
      <c r="G84" s="152"/>
      <c r="H84" s="12" t="s">
        <v>20</v>
      </c>
      <c r="I84" s="14">
        <f>I87</f>
        <v>2971.6</v>
      </c>
      <c r="J84" s="14">
        <f>J87</f>
        <v>3025.79</v>
      </c>
      <c r="K84" s="25">
        <f t="shared" si="3"/>
        <v>101.8235967155741</v>
      </c>
      <c r="L84" s="164"/>
      <c r="M84" s="165"/>
    </row>
    <row r="85" spans="1:13" ht="15" customHeight="1">
      <c r="A85" s="151" t="s">
        <v>136</v>
      </c>
      <c r="B85" s="149" t="s">
        <v>137</v>
      </c>
      <c r="C85" s="150" t="s">
        <v>110</v>
      </c>
      <c r="D85" s="151">
        <v>44562</v>
      </c>
      <c r="E85" s="151">
        <v>44926</v>
      </c>
      <c r="F85" s="152">
        <v>44562</v>
      </c>
      <c r="G85" s="152">
        <v>44562</v>
      </c>
      <c r="H85" s="44" t="s">
        <v>17</v>
      </c>
      <c r="I85" s="45">
        <f>I86+I87</f>
        <v>50153.6</v>
      </c>
      <c r="J85" s="45">
        <f>J86+J87</f>
        <v>41604.71</v>
      </c>
      <c r="K85" s="25">
        <f t="shared" si="3"/>
        <v>82.95458351942831</v>
      </c>
      <c r="L85" s="182"/>
      <c r="M85" s="156"/>
    </row>
    <row r="86" spans="1:13" ht="30">
      <c r="A86" s="151"/>
      <c r="B86" s="149"/>
      <c r="C86" s="150"/>
      <c r="D86" s="151"/>
      <c r="E86" s="151"/>
      <c r="F86" s="152"/>
      <c r="G86" s="152"/>
      <c r="H86" s="12" t="s">
        <v>19</v>
      </c>
      <c r="I86" s="14">
        <f>I89</f>
        <v>47182</v>
      </c>
      <c r="J86" s="14">
        <f>J89</f>
        <v>38578.92</v>
      </c>
      <c r="K86" s="25">
        <f t="shared" si="3"/>
        <v>81.7661820185664</v>
      </c>
      <c r="L86" s="182"/>
      <c r="M86" s="156"/>
    </row>
    <row r="87" spans="1:13" ht="23.25" customHeight="1">
      <c r="A87" s="151"/>
      <c r="B87" s="149"/>
      <c r="C87" s="150"/>
      <c r="D87" s="151"/>
      <c r="E87" s="151"/>
      <c r="F87" s="152"/>
      <c r="G87" s="152"/>
      <c r="H87" s="12" t="s">
        <v>20</v>
      </c>
      <c r="I87" s="14">
        <f>I90+I91</f>
        <v>2971.6</v>
      </c>
      <c r="J87" s="14">
        <f>J90+J91</f>
        <v>3025.79</v>
      </c>
      <c r="K87" s="25">
        <f t="shared" si="3"/>
        <v>101.8235967155741</v>
      </c>
      <c r="L87" s="182"/>
      <c r="M87" s="156"/>
    </row>
    <row r="88" spans="1:13" ht="15" customHeight="1">
      <c r="A88" s="151" t="s">
        <v>138</v>
      </c>
      <c r="B88" s="149" t="s">
        <v>139</v>
      </c>
      <c r="C88" s="150" t="s">
        <v>110</v>
      </c>
      <c r="D88" s="151">
        <v>44562</v>
      </c>
      <c r="E88" s="151">
        <v>44926</v>
      </c>
      <c r="F88" s="152">
        <v>44562</v>
      </c>
      <c r="G88" s="151">
        <v>44926</v>
      </c>
      <c r="H88" s="44" t="s">
        <v>17</v>
      </c>
      <c r="I88" s="45">
        <f>I89+I90</f>
        <v>49753.6</v>
      </c>
      <c r="J88" s="45">
        <f>J89+J90</f>
        <v>40803.689999999995</v>
      </c>
      <c r="K88" s="25">
        <f t="shared" si="3"/>
        <v>82.01153283380498</v>
      </c>
      <c r="L88" s="180" t="s">
        <v>436</v>
      </c>
      <c r="M88" s="181" t="s">
        <v>65</v>
      </c>
    </row>
    <row r="89" spans="1:13" ht="30">
      <c r="A89" s="151"/>
      <c r="B89" s="149"/>
      <c r="C89" s="150"/>
      <c r="D89" s="151"/>
      <c r="E89" s="151"/>
      <c r="F89" s="152"/>
      <c r="G89" s="151"/>
      <c r="H89" s="12" t="s">
        <v>19</v>
      </c>
      <c r="I89" s="14">
        <f>21044.7+30000+763-2870.5-1755.2</f>
        <v>47182</v>
      </c>
      <c r="J89" s="10">
        <v>38578.92</v>
      </c>
      <c r="K89" s="25">
        <f t="shared" si="3"/>
        <v>81.7661820185664</v>
      </c>
      <c r="L89" s="180"/>
      <c r="M89" s="181"/>
    </row>
    <row r="90" spans="1:13" ht="78" customHeight="1">
      <c r="A90" s="151"/>
      <c r="B90" s="149"/>
      <c r="C90" s="150"/>
      <c r="D90" s="151"/>
      <c r="E90" s="151"/>
      <c r="F90" s="152"/>
      <c r="G90" s="151"/>
      <c r="H90" s="12" t="s">
        <v>20</v>
      </c>
      <c r="I90" s="14">
        <v>2571.6</v>
      </c>
      <c r="J90" s="10">
        <v>2224.77</v>
      </c>
      <c r="K90" s="25">
        <f t="shared" si="3"/>
        <v>86.51306579561363</v>
      </c>
      <c r="L90" s="180"/>
      <c r="M90" s="181"/>
    </row>
    <row r="91" spans="1:13" ht="81" customHeight="1">
      <c r="A91" s="16" t="s">
        <v>140</v>
      </c>
      <c r="B91" s="12" t="s">
        <v>141</v>
      </c>
      <c r="C91" s="13" t="s">
        <v>110</v>
      </c>
      <c r="D91" s="16">
        <v>44562</v>
      </c>
      <c r="E91" s="16">
        <v>44926</v>
      </c>
      <c r="F91" s="17">
        <v>44562</v>
      </c>
      <c r="G91" s="16">
        <v>44926</v>
      </c>
      <c r="H91" s="12" t="s">
        <v>20</v>
      </c>
      <c r="I91" s="14">
        <v>400</v>
      </c>
      <c r="J91" s="10">
        <v>801.02</v>
      </c>
      <c r="K91" s="25">
        <f t="shared" si="3"/>
        <v>200.255</v>
      </c>
      <c r="L91" s="46" t="s">
        <v>142</v>
      </c>
      <c r="M91" s="128" t="s">
        <v>31</v>
      </c>
    </row>
    <row r="92" spans="1:13" ht="78.75" customHeight="1">
      <c r="A92" s="11" t="s">
        <v>143</v>
      </c>
      <c r="B92" s="12" t="s">
        <v>144</v>
      </c>
      <c r="C92" s="13" t="s">
        <v>110</v>
      </c>
      <c r="D92" s="16">
        <v>44562</v>
      </c>
      <c r="E92" s="16">
        <v>44926</v>
      </c>
      <c r="F92" s="17">
        <v>44562</v>
      </c>
      <c r="G92" s="16">
        <v>44926</v>
      </c>
      <c r="H92" s="12" t="s">
        <v>75</v>
      </c>
      <c r="I92" s="14" t="s">
        <v>76</v>
      </c>
      <c r="J92" s="14" t="s">
        <v>76</v>
      </c>
      <c r="K92" s="14" t="s">
        <v>76</v>
      </c>
      <c r="L92" s="28" t="s">
        <v>145</v>
      </c>
      <c r="M92" s="132" t="s">
        <v>31</v>
      </c>
    </row>
    <row r="93" spans="1:13" ht="63.75" customHeight="1">
      <c r="A93" s="11" t="s">
        <v>146</v>
      </c>
      <c r="B93" s="12" t="s">
        <v>147</v>
      </c>
      <c r="C93" s="13" t="s">
        <v>148</v>
      </c>
      <c r="D93" s="16">
        <v>44562</v>
      </c>
      <c r="E93" s="16">
        <v>44926</v>
      </c>
      <c r="F93" s="17">
        <v>44562</v>
      </c>
      <c r="G93" s="16">
        <v>44926</v>
      </c>
      <c r="H93" s="12" t="s">
        <v>75</v>
      </c>
      <c r="I93" s="14" t="s">
        <v>76</v>
      </c>
      <c r="J93" s="14" t="s">
        <v>76</v>
      </c>
      <c r="K93" s="14" t="s">
        <v>76</v>
      </c>
      <c r="L93" s="37" t="s">
        <v>149</v>
      </c>
      <c r="M93" s="133" t="s">
        <v>31</v>
      </c>
    </row>
    <row r="94" spans="1:13" ht="96" customHeight="1">
      <c r="A94" s="11" t="s">
        <v>150</v>
      </c>
      <c r="B94" s="12" t="s">
        <v>151</v>
      </c>
      <c r="C94" s="13" t="s">
        <v>148</v>
      </c>
      <c r="D94" s="16">
        <v>44562</v>
      </c>
      <c r="E94" s="16">
        <v>44926</v>
      </c>
      <c r="F94" s="17">
        <v>44562</v>
      </c>
      <c r="G94" s="16">
        <v>44926</v>
      </c>
      <c r="H94" s="12" t="s">
        <v>75</v>
      </c>
      <c r="I94" s="14" t="s">
        <v>76</v>
      </c>
      <c r="J94" s="14" t="s">
        <v>76</v>
      </c>
      <c r="K94" s="14" t="s">
        <v>76</v>
      </c>
      <c r="L94" s="47" t="s">
        <v>152</v>
      </c>
      <c r="M94" s="134" t="s">
        <v>31</v>
      </c>
    </row>
    <row r="95" spans="1:13" ht="95.25" customHeight="1">
      <c r="A95" s="11" t="s">
        <v>153</v>
      </c>
      <c r="B95" s="12" t="s">
        <v>154</v>
      </c>
      <c r="C95" s="13" t="s">
        <v>155</v>
      </c>
      <c r="D95" s="35">
        <v>44562</v>
      </c>
      <c r="E95" s="16">
        <v>44926</v>
      </c>
      <c r="F95" s="36">
        <v>44562</v>
      </c>
      <c r="G95" s="16">
        <v>44926</v>
      </c>
      <c r="H95" s="12" t="s">
        <v>75</v>
      </c>
      <c r="I95" s="14" t="s">
        <v>76</v>
      </c>
      <c r="J95" s="14" t="s">
        <v>76</v>
      </c>
      <c r="K95" s="14" t="s">
        <v>76</v>
      </c>
      <c r="L95" s="28" t="s">
        <v>156</v>
      </c>
      <c r="M95" s="132" t="s">
        <v>31</v>
      </c>
    </row>
    <row r="96" spans="1:13" ht="60">
      <c r="A96" s="16" t="s">
        <v>157</v>
      </c>
      <c r="B96" s="12" t="s">
        <v>158</v>
      </c>
      <c r="C96" s="13" t="s">
        <v>159</v>
      </c>
      <c r="D96" s="16">
        <v>44562</v>
      </c>
      <c r="E96" s="16">
        <v>44926</v>
      </c>
      <c r="F96" s="17">
        <v>44562</v>
      </c>
      <c r="G96" s="16">
        <v>44926</v>
      </c>
      <c r="H96" s="12" t="s">
        <v>19</v>
      </c>
      <c r="I96" s="14">
        <v>15901.6</v>
      </c>
      <c r="J96" s="14">
        <v>14787.58</v>
      </c>
      <c r="K96" s="25">
        <f>J96/I96*100</f>
        <v>92.99428988277909</v>
      </c>
      <c r="L96" s="48" t="s">
        <v>160</v>
      </c>
      <c r="M96" s="128" t="s">
        <v>31</v>
      </c>
    </row>
    <row r="97" spans="1:13" ht="63" customHeight="1">
      <c r="A97" s="16" t="s">
        <v>161</v>
      </c>
      <c r="B97" s="12" t="s">
        <v>162</v>
      </c>
      <c r="C97" s="13" t="s">
        <v>163</v>
      </c>
      <c r="D97" s="16">
        <v>44774</v>
      </c>
      <c r="E97" s="16">
        <v>45657</v>
      </c>
      <c r="F97" s="17">
        <v>44774</v>
      </c>
      <c r="G97" s="33"/>
      <c r="H97" s="12" t="s">
        <v>75</v>
      </c>
      <c r="I97" s="14" t="s">
        <v>76</v>
      </c>
      <c r="J97" s="14" t="s">
        <v>76</v>
      </c>
      <c r="K97" s="14" t="s">
        <v>76</v>
      </c>
      <c r="L97" s="28"/>
      <c r="M97" s="132"/>
    </row>
    <row r="98" spans="1:13" ht="108" customHeight="1">
      <c r="A98" s="16" t="s">
        <v>164</v>
      </c>
      <c r="B98" s="12" t="s">
        <v>165</v>
      </c>
      <c r="C98" s="13" t="s">
        <v>166</v>
      </c>
      <c r="D98" s="16">
        <v>44774</v>
      </c>
      <c r="E98" s="16">
        <v>45657</v>
      </c>
      <c r="F98" s="17">
        <v>44774</v>
      </c>
      <c r="G98" s="31"/>
      <c r="H98" s="12" t="s">
        <v>75</v>
      </c>
      <c r="I98" s="14" t="s">
        <v>76</v>
      </c>
      <c r="J98" s="14" t="s">
        <v>76</v>
      </c>
      <c r="K98" s="14" t="s">
        <v>76</v>
      </c>
      <c r="L98" s="49"/>
      <c r="M98" s="125"/>
    </row>
    <row r="99" spans="1:13" ht="38.25" customHeight="1">
      <c r="A99" s="16" t="s">
        <v>167</v>
      </c>
      <c r="B99" s="12" t="s">
        <v>168</v>
      </c>
      <c r="C99" s="13" t="s">
        <v>169</v>
      </c>
      <c r="D99" s="16">
        <v>44774</v>
      </c>
      <c r="E99" s="16">
        <v>44788</v>
      </c>
      <c r="F99" s="17">
        <v>44774</v>
      </c>
      <c r="G99" s="50">
        <v>44788</v>
      </c>
      <c r="H99" s="12" t="s">
        <v>75</v>
      </c>
      <c r="I99" s="14" t="s">
        <v>76</v>
      </c>
      <c r="J99" s="14" t="s">
        <v>76</v>
      </c>
      <c r="K99" s="51" t="s">
        <v>76</v>
      </c>
      <c r="L99" s="52" t="s">
        <v>170</v>
      </c>
      <c r="M99" s="131" t="s">
        <v>31</v>
      </c>
    </row>
    <row r="100" spans="1:13" ht="75">
      <c r="A100" s="16" t="s">
        <v>171</v>
      </c>
      <c r="B100" s="12" t="s">
        <v>172</v>
      </c>
      <c r="C100" s="13" t="s">
        <v>173</v>
      </c>
      <c r="D100" s="16">
        <v>44788</v>
      </c>
      <c r="E100" s="16">
        <v>44805</v>
      </c>
      <c r="F100" s="17">
        <v>44788</v>
      </c>
      <c r="G100" s="50">
        <v>44805</v>
      </c>
      <c r="H100" s="12" t="s">
        <v>75</v>
      </c>
      <c r="I100" s="14" t="s">
        <v>76</v>
      </c>
      <c r="J100" s="14" t="s">
        <v>76</v>
      </c>
      <c r="K100" s="51" t="s">
        <v>76</v>
      </c>
      <c r="L100" s="52" t="s">
        <v>174</v>
      </c>
      <c r="M100" s="131" t="s">
        <v>31</v>
      </c>
    </row>
    <row r="101" spans="1:13" ht="45">
      <c r="A101" s="16" t="s">
        <v>175</v>
      </c>
      <c r="B101" s="12" t="s">
        <v>176</v>
      </c>
      <c r="C101" s="13" t="s">
        <v>177</v>
      </c>
      <c r="D101" s="16">
        <v>44774</v>
      </c>
      <c r="E101" s="16">
        <v>44805</v>
      </c>
      <c r="F101" s="17">
        <v>44774</v>
      </c>
      <c r="G101" s="33">
        <v>44805</v>
      </c>
      <c r="H101" s="12" t="s">
        <v>75</v>
      </c>
      <c r="I101" s="14" t="s">
        <v>76</v>
      </c>
      <c r="J101" s="14" t="s">
        <v>76</v>
      </c>
      <c r="K101" s="51" t="s">
        <v>76</v>
      </c>
      <c r="L101" s="53" t="s">
        <v>178</v>
      </c>
      <c r="M101" s="127" t="s">
        <v>31</v>
      </c>
    </row>
    <row r="102" spans="1:13" ht="39" customHeight="1">
      <c r="A102" s="16" t="s">
        <v>179</v>
      </c>
      <c r="B102" s="12" t="s">
        <v>180</v>
      </c>
      <c r="C102" s="13" t="s">
        <v>169</v>
      </c>
      <c r="D102" s="16">
        <v>44774</v>
      </c>
      <c r="E102" s="16">
        <v>44835</v>
      </c>
      <c r="F102" s="17">
        <v>44774</v>
      </c>
      <c r="G102" s="16">
        <v>44835</v>
      </c>
      <c r="H102" s="12" t="s">
        <v>75</v>
      </c>
      <c r="I102" s="14" t="s">
        <v>76</v>
      </c>
      <c r="J102" s="14" t="s">
        <v>76</v>
      </c>
      <c r="K102" s="51" t="s">
        <v>76</v>
      </c>
      <c r="L102" s="34" t="s">
        <v>181</v>
      </c>
      <c r="M102" s="132" t="s">
        <v>31</v>
      </c>
    </row>
    <row r="103" spans="1:13" ht="63" customHeight="1">
      <c r="A103" s="16" t="s">
        <v>182</v>
      </c>
      <c r="B103" s="12" t="s">
        <v>183</v>
      </c>
      <c r="C103" s="13" t="s">
        <v>184</v>
      </c>
      <c r="D103" s="16">
        <v>44835</v>
      </c>
      <c r="E103" s="16">
        <v>44866</v>
      </c>
      <c r="F103" s="17">
        <v>44835</v>
      </c>
      <c r="G103" s="27">
        <v>44926</v>
      </c>
      <c r="H103" s="12" t="s">
        <v>75</v>
      </c>
      <c r="I103" s="14" t="s">
        <v>76</v>
      </c>
      <c r="J103" s="14" t="s">
        <v>76</v>
      </c>
      <c r="K103" s="14" t="s">
        <v>76</v>
      </c>
      <c r="L103" s="54" t="s">
        <v>185</v>
      </c>
      <c r="M103" s="135" t="s">
        <v>31</v>
      </c>
    </row>
    <row r="104" spans="1:13" ht="94.5" customHeight="1">
      <c r="A104" s="16" t="s">
        <v>186</v>
      </c>
      <c r="B104" s="12" t="s">
        <v>187</v>
      </c>
      <c r="C104" s="13" t="s">
        <v>188</v>
      </c>
      <c r="D104" s="16">
        <v>44774</v>
      </c>
      <c r="E104" s="16">
        <v>44866</v>
      </c>
      <c r="F104" s="17">
        <v>44774</v>
      </c>
      <c r="G104" s="24">
        <v>44858</v>
      </c>
      <c r="H104" s="12" t="s">
        <v>75</v>
      </c>
      <c r="I104" s="14" t="s">
        <v>76</v>
      </c>
      <c r="J104" s="14" t="s">
        <v>76</v>
      </c>
      <c r="K104" s="14" t="s">
        <v>76</v>
      </c>
      <c r="L104" s="21" t="s">
        <v>189</v>
      </c>
      <c r="M104" s="128" t="s">
        <v>31</v>
      </c>
    </row>
    <row r="105" spans="1:13" ht="48" customHeight="1">
      <c r="A105" s="11" t="s">
        <v>190</v>
      </c>
      <c r="B105" s="12" t="s">
        <v>191</v>
      </c>
      <c r="C105" s="13" t="s">
        <v>192</v>
      </c>
      <c r="D105" s="16">
        <v>44562</v>
      </c>
      <c r="E105" s="16">
        <v>44926</v>
      </c>
      <c r="F105" s="17">
        <v>44562</v>
      </c>
      <c r="G105" s="16">
        <v>44926</v>
      </c>
      <c r="H105" s="12" t="s">
        <v>75</v>
      </c>
      <c r="I105" s="14" t="s">
        <v>76</v>
      </c>
      <c r="J105" s="14" t="s">
        <v>76</v>
      </c>
      <c r="K105" s="14" t="s">
        <v>76</v>
      </c>
      <c r="L105" s="21"/>
      <c r="M105" s="136"/>
    </row>
    <row r="106" spans="1:13" s="55" customFormat="1" ht="51" customHeight="1">
      <c r="A106" s="11" t="s">
        <v>193</v>
      </c>
      <c r="B106" s="12" t="s">
        <v>194</v>
      </c>
      <c r="C106" s="13" t="s">
        <v>192</v>
      </c>
      <c r="D106" s="16">
        <v>44562</v>
      </c>
      <c r="E106" s="16">
        <v>44926</v>
      </c>
      <c r="F106" s="17">
        <v>44562</v>
      </c>
      <c r="G106" s="16">
        <v>44926</v>
      </c>
      <c r="H106" s="12" t="s">
        <v>75</v>
      </c>
      <c r="I106" s="14" t="s">
        <v>76</v>
      </c>
      <c r="J106" s="14" t="s">
        <v>76</v>
      </c>
      <c r="K106" s="14" t="s">
        <v>76</v>
      </c>
      <c r="L106" s="21" t="s">
        <v>195</v>
      </c>
      <c r="M106" s="137" t="s">
        <v>31</v>
      </c>
    </row>
    <row r="107" spans="1:13" s="55" customFormat="1" ht="80.25" customHeight="1">
      <c r="A107" s="11" t="s">
        <v>196</v>
      </c>
      <c r="B107" s="12" t="s">
        <v>197</v>
      </c>
      <c r="C107" s="13" t="s">
        <v>192</v>
      </c>
      <c r="D107" s="16">
        <v>44562</v>
      </c>
      <c r="E107" s="16">
        <v>44926</v>
      </c>
      <c r="F107" s="17">
        <v>44562</v>
      </c>
      <c r="G107" s="16">
        <v>44926</v>
      </c>
      <c r="H107" s="12" t="s">
        <v>75</v>
      </c>
      <c r="I107" s="14" t="s">
        <v>76</v>
      </c>
      <c r="J107" s="14" t="s">
        <v>76</v>
      </c>
      <c r="K107" s="14" t="s">
        <v>76</v>
      </c>
      <c r="L107" s="21" t="s">
        <v>198</v>
      </c>
      <c r="M107" s="137" t="s">
        <v>31</v>
      </c>
    </row>
    <row r="108" spans="1:13" ht="19.5" customHeight="1">
      <c r="A108" s="160" t="s">
        <v>199</v>
      </c>
      <c r="B108" s="149" t="s">
        <v>200</v>
      </c>
      <c r="C108" s="150" t="s">
        <v>201</v>
      </c>
      <c r="D108" s="151">
        <v>44562</v>
      </c>
      <c r="E108" s="151">
        <v>45291</v>
      </c>
      <c r="F108" s="152">
        <v>44562</v>
      </c>
      <c r="G108" s="158"/>
      <c r="H108" s="44" t="s">
        <v>17</v>
      </c>
      <c r="I108" s="45">
        <f>I109+I110+I111</f>
        <v>131363.82</v>
      </c>
      <c r="J108" s="10">
        <f>J109+J110+J111</f>
        <v>128636.08000000002</v>
      </c>
      <c r="K108" s="10">
        <f aca="true" t="shared" si="4" ref="K108:K127">J108/I108*100</f>
        <v>97.92352262594069</v>
      </c>
      <c r="L108" s="178"/>
      <c r="M108" s="147"/>
    </row>
    <row r="109" spans="1:13" ht="32.25" customHeight="1">
      <c r="A109" s="160"/>
      <c r="B109" s="149"/>
      <c r="C109" s="150"/>
      <c r="D109" s="151"/>
      <c r="E109" s="151"/>
      <c r="F109" s="152"/>
      <c r="G109" s="158"/>
      <c r="H109" s="12" t="s">
        <v>18</v>
      </c>
      <c r="I109" s="14">
        <f>I113+I122</f>
        <v>109235.2</v>
      </c>
      <c r="J109" s="10">
        <f>J113+J122</f>
        <v>109235.20000000001</v>
      </c>
      <c r="K109" s="10">
        <f t="shared" si="4"/>
        <v>100.00000000000003</v>
      </c>
      <c r="L109" s="178"/>
      <c r="M109" s="147"/>
    </row>
    <row r="110" spans="1:13" ht="22.5" customHeight="1">
      <c r="A110" s="160"/>
      <c r="B110" s="149"/>
      <c r="C110" s="150"/>
      <c r="D110" s="151"/>
      <c r="E110" s="151"/>
      <c r="F110" s="152"/>
      <c r="G110" s="158"/>
      <c r="H110" s="12" t="s">
        <v>19</v>
      </c>
      <c r="I110" s="14">
        <f>I114+I123+I137</f>
        <v>19119.2</v>
      </c>
      <c r="J110" s="10">
        <f>J114+J123+J137</f>
        <v>16428.042</v>
      </c>
      <c r="K110" s="10">
        <f t="shared" si="4"/>
        <v>85.92431691702582</v>
      </c>
      <c r="L110" s="178"/>
      <c r="M110" s="147"/>
    </row>
    <row r="111" spans="1:13" ht="20.25" customHeight="1">
      <c r="A111" s="160"/>
      <c r="B111" s="149"/>
      <c r="C111" s="150"/>
      <c r="D111" s="151"/>
      <c r="E111" s="151"/>
      <c r="F111" s="152"/>
      <c r="G111" s="158"/>
      <c r="H111" s="12" t="s">
        <v>20</v>
      </c>
      <c r="I111" s="14">
        <f>I115+I124+I138+I143</f>
        <v>3009.42</v>
      </c>
      <c r="J111" s="10">
        <f>J115+J124+J138+J143</f>
        <v>2972.8379999999997</v>
      </c>
      <c r="K111" s="10">
        <f t="shared" si="4"/>
        <v>98.78441693083715</v>
      </c>
      <c r="L111" s="178"/>
      <c r="M111" s="147"/>
    </row>
    <row r="112" spans="1:13" ht="15" customHeight="1">
      <c r="A112" s="160" t="s">
        <v>202</v>
      </c>
      <c r="B112" s="149" t="s">
        <v>203</v>
      </c>
      <c r="C112" s="150" t="s">
        <v>204</v>
      </c>
      <c r="D112" s="151">
        <v>43641</v>
      </c>
      <c r="E112" s="151">
        <v>44896</v>
      </c>
      <c r="F112" s="152">
        <v>43641</v>
      </c>
      <c r="G112" s="152">
        <v>44915</v>
      </c>
      <c r="H112" s="12" t="s">
        <v>17</v>
      </c>
      <c r="I112" s="14">
        <f>I113+I114+I115</f>
        <v>100808.92</v>
      </c>
      <c r="J112" s="10">
        <f>J113+J114+J115</f>
        <v>98090.6</v>
      </c>
      <c r="K112" s="10">
        <f t="shared" si="4"/>
        <v>97.30349258775911</v>
      </c>
      <c r="L112" s="179"/>
      <c r="M112" s="165"/>
    </row>
    <row r="113" spans="1:13" ht="30">
      <c r="A113" s="160"/>
      <c r="B113" s="149"/>
      <c r="C113" s="150"/>
      <c r="D113" s="151"/>
      <c r="E113" s="151"/>
      <c r="F113" s="152"/>
      <c r="G113" s="152"/>
      <c r="H113" s="12" t="s">
        <v>18</v>
      </c>
      <c r="I113" s="14">
        <f>I117</f>
        <v>85970.2</v>
      </c>
      <c r="J113" s="10">
        <f>J117</f>
        <v>85970.20000000001</v>
      </c>
      <c r="K113" s="10">
        <f t="shared" si="4"/>
        <v>100.00000000000003</v>
      </c>
      <c r="L113" s="179"/>
      <c r="M113" s="165"/>
    </row>
    <row r="114" spans="1:13" ht="17.25" customHeight="1">
      <c r="A114" s="160"/>
      <c r="B114" s="149"/>
      <c r="C114" s="150"/>
      <c r="D114" s="151"/>
      <c r="E114" s="151"/>
      <c r="F114" s="152"/>
      <c r="G114" s="152"/>
      <c r="H114" s="12" t="s">
        <v>19</v>
      </c>
      <c r="I114" s="14">
        <f>I118</f>
        <v>13599.9</v>
      </c>
      <c r="J114" s="10">
        <f>J118</f>
        <v>10908.81</v>
      </c>
      <c r="K114" s="10">
        <f t="shared" si="4"/>
        <v>80.21242803255906</v>
      </c>
      <c r="L114" s="179"/>
      <c r="M114" s="165"/>
    </row>
    <row r="115" spans="1:13" ht="24" customHeight="1">
      <c r="A115" s="160"/>
      <c r="B115" s="149"/>
      <c r="C115" s="150"/>
      <c r="D115" s="151"/>
      <c r="E115" s="151"/>
      <c r="F115" s="152"/>
      <c r="G115" s="152"/>
      <c r="H115" s="12" t="s">
        <v>20</v>
      </c>
      <c r="I115" s="14">
        <f>I119+I120</f>
        <v>1238.82</v>
      </c>
      <c r="J115" s="10">
        <f>J119+J120</f>
        <v>1211.59</v>
      </c>
      <c r="K115" s="10">
        <f t="shared" si="4"/>
        <v>97.80194055633586</v>
      </c>
      <c r="L115" s="179"/>
      <c r="M115" s="165"/>
    </row>
    <row r="116" spans="1:13" ht="15" customHeight="1">
      <c r="A116" s="160" t="s">
        <v>205</v>
      </c>
      <c r="B116" s="149" t="s">
        <v>206</v>
      </c>
      <c r="C116" s="150" t="s">
        <v>204</v>
      </c>
      <c r="D116" s="162">
        <v>44562</v>
      </c>
      <c r="E116" s="162">
        <v>44896</v>
      </c>
      <c r="F116" s="163">
        <v>44562</v>
      </c>
      <c r="G116" s="152">
        <v>44915</v>
      </c>
      <c r="H116" s="12" t="s">
        <v>17</v>
      </c>
      <c r="I116" s="14">
        <f>I117+I118+I119</f>
        <v>100575.99999999999</v>
      </c>
      <c r="J116" s="14">
        <f>J117+J118+J119</f>
        <v>97857.68000000001</v>
      </c>
      <c r="K116" s="10">
        <f t="shared" si="4"/>
        <v>97.29724785237038</v>
      </c>
      <c r="L116" s="177" t="s">
        <v>207</v>
      </c>
      <c r="M116" s="156" t="s">
        <v>31</v>
      </c>
    </row>
    <row r="117" spans="1:13" ht="30">
      <c r="A117" s="160"/>
      <c r="B117" s="149"/>
      <c r="C117" s="150"/>
      <c r="D117" s="162"/>
      <c r="E117" s="162"/>
      <c r="F117" s="163"/>
      <c r="G117" s="152"/>
      <c r="H117" s="12" t="s">
        <v>18</v>
      </c>
      <c r="I117" s="58">
        <f>81868.4+4101.8</f>
        <v>85970.2</v>
      </c>
      <c r="J117" s="10">
        <f>85991.71-21.51</f>
        <v>85970.20000000001</v>
      </c>
      <c r="K117" s="10">
        <f t="shared" si="4"/>
        <v>100.00000000000003</v>
      </c>
      <c r="L117" s="177"/>
      <c r="M117" s="156"/>
    </row>
    <row r="118" spans="1:13" ht="36" customHeight="1">
      <c r="A118" s="160"/>
      <c r="B118" s="149"/>
      <c r="C118" s="150"/>
      <c r="D118" s="162"/>
      <c r="E118" s="162"/>
      <c r="F118" s="163"/>
      <c r="G118" s="152"/>
      <c r="H118" s="12" t="s">
        <v>19</v>
      </c>
      <c r="I118" s="58">
        <f>5306.9+288.1+8004.9</f>
        <v>13599.9</v>
      </c>
      <c r="J118" s="10">
        <f>10887.3+21.51</f>
        <v>10908.81</v>
      </c>
      <c r="K118" s="10">
        <f t="shared" si="4"/>
        <v>80.21242803255906</v>
      </c>
      <c r="L118" s="177"/>
      <c r="M118" s="156"/>
    </row>
    <row r="119" spans="1:13" ht="21.75" customHeight="1">
      <c r="A119" s="160"/>
      <c r="B119" s="149"/>
      <c r="C119" s="150"/>
      <c r="D119" s="162"/>
      <c r="E119" s="162"/>
      <c r="F119" s="163"/>
      <c r="G119" s="152"/>
      <c r="H119" s="12" t="s">
        <v>20</v>
      </c>
      <c r="I119" s="58">
        <f>925+80.9</f>
        <v>1005.9</v>
      </c>
      <c r="J119" s="10">
        <v>978.67</v>
      </c>
      <c r="K119" s="10">
        <f t="shared" si="4"/>
        <v>97.2929714683368</v>
      </c>
      <c r="L119" s="177"/>
      <c r="M119" s="156"/>
    </row>
    <row r="120" spans="1:13" ht="78.75" customHeight="1">
      <c r="A120" s="14" t="s">
        <v>208</v>
      </c>
      <c r="B120" s="12" t="s">
        <v>209</v>
      </c>
      <c r="C120" s="13" t="s">
        <v>210</v>
      </c>
      <c r="D120" s="56">
        <v>44562</v>
      </c>
      <c r="E120" s="56">
        <v>44896</v>
      </c>
      <c r="F120" s="57">
        <v>44562</v>
      </c>
      <c r="G120" s="16">
        <v>44922</v>
      </c>
      <c r="H120" s="12" t="s">
        <v>20</v>
      </c>
      <c r="I120" s="58">
        <v>232.92</v>
      </c>
      <c r="J120" s="10">
        <v>232.92</v>
      </c>
      <c r="K120" s="10">
        <f t="shared" si="4"/>
        <v>100</v>
      </c>
      <c r="L120" s="46" t="s">
        <v>211</v>
      </c>
      <c r="M120" s="128" t="s">
        <v>31</v>
      </c>
    </row>
    <row r="121" spans="1:13" ht="15" customHeight="1">
      <c r="A121" s="176" t="s">
        <v>212</v>
      </c>
      <c r="B121" s="161" t="s">
        <v>213</v>
      </c>
      <c r="C121" s="159" t="s">
        <v>214</v>
      </c>
      <c r="D121" s="162">
        <v>44364</v>
      </c>
      <c r="E121" s="162">
        <v>45291</v>
      </c>
      <c r="F121" s="163">
        <v>44364</v>
      </c>
      <c r="G121" s="172"/>
      <c r="H121" s="59" t="s">
        <v>17</v>
      </c>
      <c r="I121" s="58">
        <f>I122+I123+I124</f>
        <v>27496.7</v>
      </c>
      <c r="J121" s="58">
        <f>J122+J123+J124</f>
        <v>27496.56</v>
      </c>
      <c r="K121" s="10">
        <f t="shared" si="4"/>
        <v>99.99949084799266</v>
      </c>
      <c r="L121" s="174"/>
      <c r="M121" s="175"/>
    </row>
    <row r="122" spans="1:13" ht="30">
      <c r="A122" s="176"/>
      <c r="B122" s="161"/>
      <c r="C122" s="159"/>
      <c r="D122" s="162"/>
      <c r="E122" s="162"/>
      <c r="F122" s="163"/>
      <c r="G122" s="172"/>
      <c r="H122" s="59" t="s">
        <v>18</v>
      </c>
      <c r="I122" s="58">
        <f>I130</f>
        <v>23265</v>
      </c>
      <c r="J122" s="58">
        <f>J130</f>
        <v>23265</v>
      </c>
      <c r="K122" s="10">
        <f t="shared" si="4"/>
        <v>100</v>
      </c>
      <c r="L122" s="157"/>
      <c r="M122" s="175"/>
    </row>
    <row r="123" spans="1:13" ht="19.5" customHeight="1">
      <c r="A123" s="176"/>
      <c r="B123" s="161"/>
      <c r="C123" s="159"/>
      <c r="D123" s="162"/>
      <c r="E123" s="162"/>
      <c r="F123" s="163"/>
      <c r="G123" s="172"/>
      <c r="H123" s="59" t="s">
        <v>19</v>
      </c>
      <c r="I123" s="58">
        <f>I126+I131</f>
        <v>3856.8</v>
      </c>
      <c r="J123" s="58">
        <f>J126+J131</f>
        <v>3856.732</v>
      </c>
      <c r="K123" s="10">
        <f t="shared" si="4"/>
        <v>99.99823688031529</v>
      </c>
      <c r="L123" s="157"/>
      <c r="M123" s="175"/>
    </row>
    <row r="124" spans="1:13" ht="20.25" customHeight="1">
      <c r="A124" s="176"/>
      <c r="B124" s="161"/>
      <c r="C124" s="159"/>
      <c r="D124" s="162"/>
      <c r="E124" s="162"/>
      <c r="F124" s="163"/>
      <c r="G124" s="172"/>
      <c r="H124" s="59" t="s">
        <v>20</v>
      </c>
      <c r="I124" s="58">
        <f>I127+I132</f>
        <v>374.9</v>
      </c>
      <c r="J124" s="58">
        <f>J127+J132</f>
        <v>374.828</v>
      </c>
      <c r="K124" s="10">
        <f t="shared" si="4"/>
        <v>99.9807948786343</v>
      </c>
      <c r="L124" s="157"/>
      <c r="M124" s="175"/>
    </row>
    <row r="125" spans="1:13" ht="18.75" customHeight="1">
      <c r="A125" s="176" t="s">
        <v>215</v>
      </c>
      <c r="B125" s="161" t="s">
        <v>216</v>
      </c>
      <c r="C125" s="159" t="s">
        <v>217</v>
      </c>
      <c r="D125" s="162">
        <v>44396</v>
      </c>
      <c r="E125" s="162">
        <v>44733</v>
      </c>
      <c r="F125" s="163">
        <v>44396</v>
      </c>
      <c r="G125" s="172">
        <v>44750</v>
      </c>
      <c r="H125" s="59" t="s">
        <v>17</v>
      </c>
      <c r="I125" s="58">
        <f>I126+I127</f>
        <v>2496.7000000000003</v>
      </c>
      <c r="J125" s="61">
        <f>J126+J127</f>
        <v>2496.56</v>
      </c>
      <c r="K125" s="62">
        <f t="shared" si="4"/>
        <v>99.99439259822965</v>
      </c>
      <c r="L125" s="166" t="s">
        <v>218</v>
      </c>
      <c r="M125" s="147" t="s">
        <v>31</v>
      </c>
    </row>
    <row r="126" spans="1:13" ht="30" customHeight="1">
      <c r="A126" s="176"/>
      <c r="B126" s="161"/>
      <c r="C126" s="159"/>
      <c r="D126" s="162"/>
      <c r="E126" s="162"/>
      <c r="F126" s="163"/>
      <c r="G126" s="172"/>
      <c r="H126" s="59" t="s">
        <v>19</v>
      </c>
      <c r="I126" s="58">
        <v>2371.8</v>
      </c>
      <c r="J126" s="64">
        <v>2371.732</v>
      </c>
      <c r="K126" s="62">
        <f t="shared" si="4"/>
        <v>99.99713297917194</v>
      </c>
      <c r="L126" s="166"/>
      <c r="M126" s="147"/>
    </row>
    <row r="127" spans="1:13" ht="39" customHeight="1">
      <c r="A127" s="176"/>
      <c r="B127" s="161"/>
      <c r="C127" s="159"/>
      <c r="D127" s="162"/>
      <c r="E127" s="162"/>
      <c r="F127" s="163"/>
      <c r="G127" s="172"/>
      <c r="H127" s="59" t="s">
        <v>20</v>
      </c>
      <c r="I127" s="58">
        <v>124.9</v>
      </c>
      <c r="J127" s="65">
        <v>124.828</v>
      </c>
      <c r="K127" s="66">
        <f t="shared" si="4"/>
        <v>99.94235388310648</v>
      </c>
      <c r="L127" s="166"/>
      <c r="M127" s="147"/>
    </row>
    <row r="128" spans="1:13" ht="94.5" customHeight="1">
      <c r="A128" s="58" t="s">
        <v>219</v>
      </c>
      <c r="B128" s="59" t="s">
        <v>220</v>
      </c>
      <c r="C128" s="60" t="s">
        <v>221</v>
      </c>
      <c r="D128" s="56">
        <v>44682</v>
      </c>
      <c r="E128" s="56">
        <v>44733</v>
      </c>
      <c r="F128" s="57">
        <v>44682</v>
      </c>
      <c r="G128" s="27">
        <v>44733</v>
      </c>
      <c r="H128" s="59" t="s">
        <v>75</v>
      </c>
      <c r="I128" s="67" t="s">
        <v>76</v>
      </c>
      <c r="J128" s="65" t="s">
        <v>76</v>
      </c>
      <c r="K128" s="68" t="s">
        <v>76</v>
      </c>
      <c r="L128" s="60" t="s">
        <v>222</v>
      </c>
      <c r="M128" s="128" t="s">
        <v>31</v>
      </c>
    </row>
    <row r="129" spans="1:13" ht="15" customHeight="1">
      <c r="A129" s="167" t="s">
        <v>223</v>
      </c>
      <c r="B129" s="168" t="s">
        <v>224</v>
      </c>
      <c r="C129" s="169" t="s">
        <v>221</v>
      </c>
      <c r="D129" s="170">
        <v>44835</v>
      </c>
      <c r="E129" s="171">
        <v>45291</v>
      </c>
      <c r="F129" s="171">
        <v>44835</v>
      </c>
      <c r="G129" s="172">
        <v>44926</v>
      </c>
      <c r="H129" s="69" t="s">
        <v>17</v>
      </c>
      <c r="I129" s="67">
        <f>I130+I131+I132</f>
        <v>25000</v>
      </c>
      <c r="J129" s="70">
        <f>J130+J131+J132</f>
        <v>25000</v>
      </c>
      <c r="K129" s="71">
        <f>J129/I129*100</f>
        <v>100</v>
      </c>
      <c r="L129" s="173" t="s">
        <v>448</v>
      </c>
      <c r="M129" s="156" t="s">
        <v>31</v>
      </c>
    </row>
    <row r="130" spans="1:13" s="72" customFormat="1" ht="30">
      <c r="A130" s="167"/>
      <c r="B130" s="168"/>
      <c r="C130" s="169"/>
      <c r="D130" s="170"/>
      <c r="E130" s="171"/>
      <c r="F130" s="171"/>
      <c r="G130" s="172"/>
      <c r="H130" s="69" t="s">
        <v>18</v>
      </c>
      <c r="I130" s="67">
        <v>23265</v>
      </c>
      <c r="J130" s="10">
        <f>23243.49+21.51</f>
        <v>23265</v>
      </c>
      <c r="K130" s="10">
        <f>J130/I130*100</f>
        <v>100</v>
      </c>
      <c r="L130" s="173"/>
      <c r="M130" s="156"/>
    </row>
    <row r="131" spans="1:13" ht="30">
      <c r="A131" s="167"/>
      <c r="B131" s="168"/>
      <c r="C131" s="169"/>
      <c r="D131" s="170"/>
      <c r="E131" s="171"/>
      <c r="F131" s="171"/>
      <c r="G131" s="172"/>
      <c r="H131" s="69" t="s">
        <v>19</v>
      </c>
      <c r="I131" s="123">
        <v>1485</v>
      </c>
      <c r="J131" s="10">
        <f>1506.51-21.51</f>
        <v>1485</v>
      </c>
      <c r="K131" s="10">
        <f>J131/I131*100</f>
        <v>100</v>
      </c>
      <c r="L131" s="173"/>
      <c r="M131" s="156"/>
    </row>
    <row r="132" spans="1:13" ht="40.5" customHeight="1">
      <c r="A132" s="167"/>
      <c r="B132" s="168"/>
      <c r="C132" s="169"/>
      <c r="D132" s="170"/>
      <c r="E132" s="171"/>
      <c r="F132" s="171"/>
      <c r="G132" s="172"/>
      <c r="H132" s="69" t="s">
        <v>20</v>
      </c>
      <c r="I132" s="67">
        <v>250</v>
      </c>
      <c r="J132" s="10">
        <v>250</v>
      </c>
      <c r="K132" s="10">
        <f>J132/I132*100</f>
        <v>100</v>
      </c>
      <c r="L132" s="173"/>
      <c r="M132" s="156"/>
    </row>
    <row r="133" spans="1:13" ht="79.5" customHeight="1">
      <c r="A133" s="73" t="s">
        <v>225</v>
      </c>
      <c r="B133" s="74" t="s">
        <v>226</v>
      </c>
      <c r="C133" s="74" t="s">
        <v>221</v>
      </c>
      <c r="D133" s="75">
        <v>44835</v>
      </c>
      <c r="E133" s="76">
        <v>45291</v>
      </c>
      <c r="F133" s="76">
        <v>44835</v>
      </c>
      <c r="G133" s="27">
        <v>44926</v>
      </c>
      <c r="H133" s="77" t="s">
        <v>75</v>
      </c>
      <c r="I133" s="58" t="s">
        <v>76</v>
      </c>
      <c r="J133" s="58" t="s">
        <v>76</v>
      </c>
      <c r="K133" s="58" t="s">
        <v>76</v>
      </c>
      <c r="L133" s="21" t="s">
        <v>227</v>
      </c>
      <c r="M133" s="128" t="s">
        <v>31</v>
      </c>
    </row>
    <row r="134" spans="1:13" ht="83.25" customHeight="1">
      <c r="A134" s="73" t="s">
        <v>228</v>
      </c>
      <c r="B134" s="74" t="s">
        <v>229</v>
      </c>
      <c r="C134" s="74" t="s">
        <v>230</v>
      </c>
      <c r="D134" s="75">
        <v>44835</v>
      </c>
      <c r="E134" s="76">
        <v>45291</v>
      </c>
      <c r="F134" s="76">
        <v>44835</v>
      </c>
      <c r="G134" s="27">
        <v>44926</v>
      </c>
      <c r="H134" s="77" t="s">
        <v>75</v>
      </c>
      <c r="I134" s="58" t="s">
        <v>76</v>
      </c>
      <c r="J134" s="58" t="s">
        <v>76</v>
      </c>
      <c r="K134" s="58" t="s">
        <v>76</v>
      </c>
      <c r="L134" s="21" t="s">
        <v>231</v>
      </c>
      <c r="M134" s="128" t="s">
        <v>31</v>
      </c>
    </row>
    <row r="135" spans="1:13" ht="83.25" customHeight="1">
      <c r="A135" s="73" t="s">
        <v>232</v>
      </c>
      <c r="B135" s="74" t="s">
        <v>233</v>
      </c>
      <c r="C135" s="74" t="s">
        <v>221</v>
      </c>
      <c r="D135" s="75">
        <v>44835</v>
      </c>
      <c r="E135" s="76">
        <v>45291</v>
      </c>
      <c r="F135" s="76">
        <v>44835</v>
      </c>
      <c r="G135" s="27">
        <v>44926</v>
      </c>
      <c r="H135" s="77" t="s">
        <v>75</v>
      </c>
      <c r="I135" s="58" t="s">
        <v>76</v>
      </c>
      <c r="J135" s="58" t="s">
        <v>76</v>
      </c>
      <c r="K135" s="58" t="s">
        <v>76</v>
      </c>
      <c r="L135" s="21" t="s">
        <v>234</v>
      </c>
      <c r="M135" s="128" t="s">
        <v>31</v>
      </c>
    </row>
    <row r="136" spans="1:13" ht="15" customHeight="1">
      <c r="A136" s="160" t="s">
        <v>235</v>
      </c>
      <c r="B136" s="161" t="s">
        <v>236</v>
      </c>
      <c r="C136" s="159" t="s">
        <v>221</v>
      </c>
      <c r="D136" s="162">
        <v>44466</v>
      </c>
      <c r="E136" s="162">
        <v>45291</v>
      </c>
      <c r="F136" s="163">
        <v>44466</v>
      </c>
      <c r="G136" s="158"/>
      <c r="H136" s="12" t="s">
        <v>17</v>
      </c>
      <c r="I136" s="14">
        <f>I137+I138</f>
        <v>1750</v>
      </c>
      <c r="J136" s="14">
        <f>J137+J138</f>
        <v>1750</v>
      </c>
      <c r="K136" s="10">
        <f aca="true" t="shared" si="5" ref="K136:K141">J136/I136*100</f>
        <v>100</v>
      </c>
      <c r="L136" s="164"/>
      <c r="M136" s="165"/>
    </row>
    <row r="137" spans="1:13" ht="23.25" customHeight="1">
      <c r="A137" s="160"/>
      <c r="B137" s="161"/>
      <c r="C137" s="159"/>
      <c r="D137" s="162"/>
      <c r="E137" s="162"/>
      <c r="F137" s="163"/>
      <c r="G137" s="158"/>
      <c r="H137" s="12" t="s">
        <v>19</v>
      </c>
      <c r="I137" s="14">
        <f>I140</f>
        <v>1662.5</v>
      </c>
      <c r="J137" s="10">
        <f>J140</f>
        <v>1662.5</v>
      </c>
      <c r="K137" s="10">
        <f t="shared" si="5"/>
        <v>100</v>
      </c>
      <c r="L137" s="164"/>
      <c r="M137" s="165"/>
    </row>
    <row r="138" spans="1:13" ht="45" customHeight="1">
      <c r="A138" s="160"/>
      <c r="B138" s="161"/>
      <c r="C138" s="159"/>
      <c r="D138" s="162"/>
      <c r="E138" s="162"/>
      <c r="F138" s="163"/>
      <c r="G138" s="158"/>
      <c r="H138" s="12" t="s">
        <v>20</v>
      </c>
      <c r="I138" s="14">
        <f>I141</f>
        <v>87.5</v>
      </c>
      <c r="J138" s="14">
        <f>J141</f>
        <v>87.5</v>
      </c>
      <c r="K138" s="10">
        <f t="shared" si="5"/>
        <v>100</v>
      </c>
      <c r="L138" s="164"/>
      <c r="M138" s="165"/>
    </row>
    <row r="139" spans="1:13" ht="15" customHeight="1">
      <c r="A139" s="160" t="s">
        <v>237</v>
      </c>
      <c r="B139" s="161" t="s">
        <v>238</v>
      </c>
      <c r="C139" s="159" t="s">
        <v>221</v>
      </c>
      <c r="D139" s="162">
        <v>44466</v>
      </c>
      <c r="E139" s="162">
        <v>44789</v>
      </c>
      <c r="F139" s="163">
        <v>44466</v>
      </c>
      <c r="G139" s="158">
        <v>44804</v>
      </c>
      <c r="H139" s="12" t="s">
        <v>17</v>
      </c>
      <c r="I139" s="14">
        <f>I140+I141</f>
        <v>1750</v>
      </c>
      <c r="J139" s="14">
        <f>J140+J141</f>
        <v>1750</v>
      </c>
      <c r="K139" s="78">
        <f t="shared" si="5"/>
        <v>100</v>
      </c>
      <c r="L139" s="159" t="s">
        <v>239</v>
      </c>
      <c r="M139" s="147" t="s">
        <v>31</v>
      </c>
    </row>
    <row r="140" spans="1:13" ht="30">
      <c r="A140" s="160"/>
      <c r="B140" s="161"/>
      <c r="C140" s="159"/>
      <c r="D140" s="162"/>
      <c r="E140" s="162"/>
      <c r="F140" s="163"/>
      <c r="G140" s="158"/>
      <c r="H140" s="12" t="s">
        <v>19</v>
      </c>
      <c r="I140" s="58">
        <v>1662.5</v>
      </c>
      <c r="J140" s="79">
        <v>1662.5</v>
      </c>
      <c r="K140" s="78">
        <f t="shared" si="5"/>
        <v>100</v>
      </c>
      <c r="L140" s="159"/>
      <c r="M140" s="147"/>
    </row>
    <row r="141" spans="1:13" ht="36" customHeight="1">
      <c r="A141" s="160"/>
      <c r="B141" s="161"/>
      <c r="C141" s="159"/>
      <c r="D141" s="162"/>
      <c r="E141" s="162"/>
      <c r="F141" s="163"/>
      <c r="G141" s="158"/>
      <c r="H141" s="12" t="s">
        <v>20</v>
      </c>
      <c r="I141" s="58">
        <v>87.5</v>
      </c>
      <c r="J141" s="80">
        <v>87.5</v>
      </c>
      <c r="K141" s="78">
        <f t="shared" si="5"/>
        <v>100</v>
      </c>
      <c r="L141" s="159"/>
      <c r="M141" s="147"/>
    </row>
    <row r="142" spans="1:13" ht="93.75" customHeight="1">
      <c r="A142" s="58" t="s">
        <v>240</v>
      </c>
      <c r="B142" s="59" t="s">
        <v>241</v>
      </c>
      <c r="C142" s="60" t="s">
        <v>221</v>
      </c>
      <c r="D142" s="56">
        <v>44713</v>
      </c>
      <c r="E142" s="56">
        <v>44805</v>
      </c>
      <c r="F142" s="57">
        <v>44713</v>
      </c>
      <c r="G142" s="24">
        <v>44805</v>
      </c>
      <c r="H142" s="59" t="s">
        <v>75</v>
      </c>
      <c r="I142" s="58" t="s">
        <v>76</v>
      </c>
      <c r="J142" s="58" t="s">
        <v>76</v>
      </c>
      <c r="K142" s="81" t="s">
        <v>76</v>
      </c>
      <c r="L142" s="82" t="s">
        <v>242</v>
      </c>
      <c r="M142" s="138" t="s">
        <v>31</v>
      </c>
    </row>
    <row r="143" spans="1:13" ht="80.25" customHeight="1">
      <c r="A143" s="14" t="s">
        <v>243</v>
      </c>
      <c r="B143" s="12" t="s">
        <v>244</v>
      </c>
      <c r="C143" s="13" t="s">
        <v>245</v>
      </c>
      <c r="D143" s="16">
        <v>43466</v>
      </c>
      <c r="E143" s="16">
        <v>45657</v>
      </c>
      <c r="F143" s="17">
        <v>43466</v>
      </c>
      <c r="G143" s="31"/>
      <c r="H143" s="12" t="s">
        <v>20</v>
      </c>
      <c r="I143" s="51">
        <f>I144</f>
        <v>1308.2</v>
      </c>
      <c r="J143" s="83">
        <f>J144</f>
        <v>1298.92</v>
      </c>
      <c r="K143" s="10">
        <f>J143/I143*100</f>
        <v>99.29062834428987</v>
      </c>
      <c r="L143" s="84"/>
      <c r="M143" s="128"/>
    </row>
    <row r="144" spans="1:13" ht="108" customHeight="1">
      <c r="A144" s="14" t="s">
        <v>246</v>
      </c>
      <c r="B144" s="12" t="s">
        <v>247</v>
      </c>
      <c r="C144" s="13" t="s">
        <v>245</v>
      </c>
      <c r="D144" s="16">
        <v>44593</v>
      </c>
      <c r="E144" s="16">
        <v>44926</v>
      </c>
      <c r="F144" s="17">
        <v>44593</v>
      </c>
      <c r="G144" s="85">
        <v>44833</v>
      </c>
      <c r="H144" s="86" t="s">
        <v>20</v>
      </c>
      <c r="I144" s="67">
        <v>1308.2</v>
      </c>
      <c r="J144" s="65">
        <v>1298.92</v>
      </c>
      <c r="K144" s="62">
        <f>J144/I144*100</f>
        <v>99.29062834428987</v>
      </c>
      <c r="L144" s="87" t="s">
        <v>248</v>
      </c>
      <c r="M144" s="128" t="s">
        <v>31</v>
      </c>
    </row>
    <row r="145" spans="1:13" ht="140.25" customHeight="1">
      <c r="A145" s="14" t="s">
        <v>249</v>
      </c>
      <c r="B145" s="12" t="s">
        <v>250</v>
      </c>
      <c r="C145" s="13" t="s">
        <v>251</v>
      </c>
      <c r="D145" s="16">
        <v>44774</v>
      </c>
      <c r="E145" s="16">
        <v>44805</v>
      </c>
      <c r="F145" s="17">
        <v>44774</v>
      </c>
      <c r="G145" s="88">
        <v>44805</v>
      </c>
      <c r="H145" s="86" t="s">
        <v>75</v>
      </c>
      <c r="I145" s="14" t="s">
        <v>76</v>
      </c>
      <c r="J145" s="89" t="s">
        <v>76</v>
      </c>
      <c r="K145" s="90" t="s">
        <v>76</v>
      </c>
      <c r="L145" s="63" t="s">
        <v>252</v>
      </c>
      <c r="M145" s="128" t="s">
        <v>31</v>
      </c>
    </row>
    <row r="146" spans="1:13" ht="15" customHeight="1">
      <c r="A146" s="160" t="s">
        <v>253</v>
      </c>
      <c r="B146" s="149" t="s">
        <v>254</v>
      </c>
      <c r="C146" s="150" t="s">
        <v>255</v>
      </c>
      <c r="D146" s="151">
        <v>44562</v>
      </c>
      <c r="E146" s="151">
        <v>44926</v>
      </c>
      <c r="F146" s="152">
        <v>44562</v>
      </c>
      <c r="G146" s="151">
        <v>44926</v>
      </c>
      <c r="H146" s="12" t="s">
        <v>17</v>
      </c>
      <c r="I146" s="14">
        <f>I147</f>
        <v>1500</v>
      </c>
      <c r="J146" s="14">
        <f>J147</f>
        <v>1500</v>
      </c>
      <c r="K146" s="10">
        <f aca="true" t="shared" si="6" ref="K146:K152">J146/I146*100</f>
        <v>100</v>
      </c>
      <c r="L146" s="155"/>
      <c r="M146" s="156"/>
    </row>
    <row r="147" spans="1:13" ht="37.5" customHeight="1">
      <c r="A147" s="160"/>
      <c r="B147" s="149"/>
      <c r="C147" s="150"/>
      <c r="D147" s="151"/>
      <c r="E147" s="151"/>
      <c r="F147" s="152"/>
      <c r="G147" s="151"/>
      <c r="H147" s="12" t="s">
        <v>19</v>
      </c>
      <c r="I147" s="14">
        <f>I148</f>
        <v>1500</v>
      </c>
      <c r="J147" s="14">
        <f>J148</f>
        <v>1500</v>
      </c>
      <c r="K147" s="10">
        <f t="shared" si="6"/>
        <v>100</v>
      </c>
      <c r="L147" s="155"/>
      <c r="M147" s="156"/>
    </row>
    <row r="148" spans="1:13" ht="63" customHeight="1">
      <c r="A148" s="11" t="s">
        <v>256</v>
      </c>
      <c r="B148" s="91" t="s">
        <v>257</v>
      </c>
      <c r="C148" s="13" t="s">
        <v>110</v>
      </c>
      <c r="D148" s="16">
        <v>44562</v>
      </c>
      <c r="E148" s="16">
        <v>44895</v>
      </c>
      <c r="F148" s="17">
        <v>44562</v>
      </c>
      <c r="G148" s="27">
        <v>44778</v>
      </c>
      <c r="H148" s="12" t="s">
        <v>19</v>
      </c>
      <c r="I148" s="14">
        <f>700+800</f>
        <v>1500</v>
      </c>
      <c r="J148" s="14">
        <f>700+800</f>
        <v>1500</v>
      </c>
      <c r="K148" s="10">
        <f t="shared" si="6"/>
        <v>100</v>
      </c>
      <c r="L148" s="20" t="s">
        <v>258</v>
      </c>
      <c r="M148" s="128" t="s">
        <v>31</v>
      </c>
    </row>
    <row r="149" spans="1:13" ht="15" customHeight="1">
      <c r="A149" s="148" t="s">
        <v>259</v>
      </c>
      <c r="B149" s="149" t="s">
        <v>260</v>
      </c>
      <c r="C149" s="150" t="s">
        <v>261</v>
      </c>
      <c r="D149" s="151">
        <v>44562</v>
      </c>
      <c r="E149" s="151">
        <v>44926</v>
      </c>
      <c r="F149" s="152">
        <v>44562</v>
      </c>
      <c r="G149" s="151">
        <v>44926</v>
      </c>
      <c r="H149" s="12" t="s">
        <v>17</v>
      </c>
      <c r="I149" s="14">
        <f>SUM(I150:I151)</f>
        <v>234895</v>
      </c>
      <c r="J149" s="14">
        <f>SUM(J150:J151)</f>
        <v>281283.34</v>
      </c>
      <c r="K149" s="10">
        <f t="shared" si="6"/>
        <v>119.7485429660061</v>
      </c>
      <c r="L149" s="157"/>
      <c r="M149" s="147"/>
    </row>
    <row r="150" spans="1:13" ht="30">
      <c r="A150" s="148"/>
      <c r="B150" s="149"/>
      <c r="C150" s="150"/>
      <c r="D150" s="151"/>
      <c r="E150" s="151"/>
      <c r="F150" s="152"/>
      <c r="G150" s="151"/>
      <c r="H150" s="12" t="s">
        <v>18</v>
      </c>
      <c r="I150" s="14">
        <f>I154</f>
        <v>1895</v>
      </c>
      <c r="J150" s="10">
        <f>J152</f>
        <v>1894.96</v>
      </c>
      <c r="K150" s="10">
        <f t="shared" si="6"/>
        <v>99.99788918205806</v>
      </c>
      <c r="L150" s="157"/>
      <c r="M150" s="147"/>
    </row>
    <row r="151" spans="1:13" ht="33" customHeight="1">
      <c r="A151" s="148"/>
      <c r="B151" s="149"/>
      <c r="C151" s="150"/>
      <c r="D151" s="151"/>
      <c r="E151" s="151"/>
      <c r="F151" s="152"/>
      <c r="G151" s="151"/>
      <c r="H151" s="12" t="s">
        <v>21</v>
      </c>
      <c r="I151" s="14">
        <f>I159</f>
        <v>233000</v>
      </c>
      <c r="J151" s="14">
        <f>J159</f>
        <v>279388.38</v>
      </c>
      <c r="K151" s="10">
        <f t="shared" si="6"/>
        <v>119.90917596566524</v>
      </c>
      <c r="L151" s="157"/>
      <c r="M151" s="147"/>
    </row>
    <row r="152" spans="1:13" ht="51" customHeight="1">
      <c r="A152" s="11" t="s">
        <v>262</v>
      </c>
      <c r="B152" s="12" t="s">
        <v>263</v>
      </c>
      <c r="C152" s="13" t="s">
        <v>264</v>
      </c>
      <c r="D152" s="16">
        <v>44562</v>
      </c>
      <c r="E152" s="16">
        <v>44926</v>
      </c>
      <c r="F152" s="17">
        <v>44562</v>
      </c>
      <c r="G152" s="16">
        <v>44926</v>
      </c>
      <c r="H152" s="12" t="s">
        <v>18</v>
      </c>
      <c r="I152" s="14">
        <f>I154</f>
        <v>1895</v>
      </c>
      <c r="J152" s="10">
        <f>J154</f>
        <v>1894.96</v>
      </c>
      <c r="K152" s="10">
        <f t="shared" si="6"/>
        <v>99.99788918205806</v>
      </c>
      <c r="L152" s="21"/>
      <c r="M152" s="137"/>
    </row>
    <row r="153" spans="1:13" ht="66.75" customHeight="1">
      <c r="A153" s="11" t="s">
        <v>265</v>
      </c>
      <c r="B153" s="12" t="s">
        <v>266</v>
      </c>
      <c r="C153" s="13" t="s">
        <v>264</v>
      </c>
      <c r="D153" s="16">
        <v>44562</v>
      </c>
      <c r="E153" s="16">
        <v>44926</v>
      </c>
      <c r="F153" s="17">
        <v>44562</v>
      </c>
      <c r="G153" s="16">
        <v>44926</v>
      </c>
      <c r="H153" s="12" t="s">
        <v>75</v>
      </c>
      <c r="I153" s="14" t="s">
        <v>76</v>
      </c>
      <c r="J153" s="14" t="s">
        <v>76</v>
      </c>
      <c r="K153" s="14" t="s">
        <v>76</v>
      </c>
      <c r="L153" s="21" t="s">
        <v>267</v>
      </c>
      <c r="M153" s="133" t="s">
        <v>31</v>
      </c>
    </row>
    <row r="154" spans="1:13" ht="83.25" customHeight="1">
      <c r="A154" s="11" t="s">
        <v>268</v>
      </c>
      <c r="B154" s="12" t="s">
        <v>269</v>
      </c>
      <c r="C154" s="13" t="s">
        <v>264</v>
      </c>
      <c r="D154" s="16">
        <v>44562</v>
      </c>
      <c r="E154" s="16">
        <v>44926</v>
      </c>
      <c r="F154" s="17">
        <v>44562</v>
      </c>
      <c r="G154" s="16">
        <v>44926</v>
      </c>
      <c r="H154" s="12" t="s">
        <v>18</v>
      </c>
      <c r="I154" s="14">
        <f>7737.4-5842.4</f>
        <v>1895</v>
      </c>
      <c r="J154" s="10">
        <v>1894.96</v>
      </c>
      <c r="K154" s="10">
        <f>J154/I154*100</f>
        <v>99.99788918205806</v>
      </c>
      <c r="L154" s="20" t="s">
        <v>270</v>
      </c>
      <c r="M154" s="128" t="s">
        <v>31</v>
      </c>
    </row>
    <row r="155" spans="1:13" ht="46.5" customHeight="1">
      <c r="A155" s="11" t="s">
        <v>271</v>
      </c>
      <c r="B155" s="12" t="s">
        <v>272</v>
      </c>
      <c r="C155" s="13" t="s">
        <v>264</v>
      </c>
      <c r="D155" s="16">
        <v>44562</v>
      </c>
      <c r="E155" s="16">
        <v>44926</v>
      </c>
      <c r="F155" s="17">
        <v>44562</v>
      </c>
      <c r="G155" s="16">
        <v>44926</v>
      </c>
      <c r="H155" s="12" t="s">
        <v>75</v>
      </c>
      <c r="I155" s="14" t="s">
        <v>76</v>
      </c>
      <c r="J155" s="14" t="s">
        <v>76</v>
      </c>
      <c r="K155" s="14" t="s">
        <v>76</v>
      </c>
      <c r="L155" s="20" t="s">
        <v>273</v>
      </c>
      <c r="M155" s="133" t="s">
        <v>31</v>
      </c>
    </row>
    <row r="156" spans="1:13" ht="49.5" customHeight="1">
      <c r="A156" s="22" t="s">
        <v>274</v>
      </c>
      <c r="B156" s="12" t="s">
        <v>275</v>
      </c>
      <c r="C156" s="13" t="s">
        <v>264</v>
      </c>
      <c r="D156" s="16">
        <v>44562</v>
      </c>
      <c r="E156" s="16">
        <v>44926</v>
      </c>
      <c r="F156" s="17">
        <v>44562</v>
      </c>
      <c r="G156" s="16">
        <v>44926</v>
      </c>
      <c r="H156" s="12" t="s">
        <v>75</v>
      </c>
      <c r="I156" s="14" t="s">
        <v>76</v>
      </c>
      <c r="J156" s="14" t="s">
        <v>76</v>
      </c>
      <c r="K156" s="51" t="s">
        <v>76</v>
      </c>
      <c r="L156" s="92" t="s">
        <v>276</v>
      </c>
      <c r="M156" s="139" t="s">
        <v>31</v>
      </c>
    </row>
    <row r="157" spans="1:13" ht="67.5" customHeight="1">
      <c r="A157" s="11" t="s">
        <v>277</v>
      </c>
      <c r="B157" s="12" t="s">
        <v>278</v>
      </c>
      <c r="C157" s="13" t="s">
        <v>264</v>
      </c>
      <c r="D157" s="16">
        <v>44562</v>
      </c>
      <c r="E157" s="16">
        <v>44926</v>
      </c>
      <c r="F157" s="17">
        <v>44562</v>
      </c>
      <c r="G157" s="16">
        <v>44926</v>
      </c>
      <c r="H157" s="12" t="s">
        <v>75</v>
      </c>
      <c r="I157" s="14" t="s">
        <v>76</v>
      </c>
      <c r="J157" s="14" t="s">
        <v>76</v>
      </c>
      <c r="K157" s="51" t="s">
        <v>76</v>
      </c>
      <c r="L157" s="13" t="s">
        <v>279</v>
      </c>
      <c r="M157" s="140" t="s">
        <v>31</v>
      </c>
    </row>
    <row r="158" spans="1:13" ht="48.75" customHeight="1">
      <c r="A158" s="11" t="s">
        <v>280</v>
      </c>
      <c r="B158" s="12" t="s">
        <v>281</v>
      </c>
      <c r="C158" s="13" t="s">
        <v>264</v>
      </c>
      <c r="D158" s="16">
        <v>44562</v>
      </c>
      <c r="E158" s="16">
        <v>44926</v>
      </c>
      <c r="F158" s="17">
        <v>44562</v>
      </c>
      <c r="G158" s="16">
        <v>44926</v>
      </c>
      <c r="H158" s="12" t="s">
        <v>75</v>
      </c>
      <c r="I158" s="14" t="s">
        <v>76</v>
      </c>
      <c r="J158" s="14" t="s">
        <v>76</v>
      </c>
      <c r="K158" s="14" t="s">
        <v>76</v>
      </c>
      <c r="L158" s="93" t="s">
        <v>282</v>
      </c>
      <c r="M158" s="141" t="s">
        <v>31</v>
      </c>
    </row>
    <row r="159" spans="1:13" ht="51" customHeight="1">
      <c r="A159" s="94" t="s">
        <v>283</v>
      </c>
      <c r="B159" s="12" t="s">
        <v>284</v>
      </c>
      <c r="C159" s="13" t="s">
        <v>261</v>
      </c>
      <c r="D159" s="16">
        <v>44562</v>
      </c>
      <c r="E159" s="16">
        <v>44926</v>
      </c>
      <c r="F159" s="17">
        <v>44562</v>
      </c>
      <c r="G159" s="16">
        <v>44926</v>
      </c>
      <c r="H159" s="12" t="s">
        <v>21</v>
      </c>
      <c r="I159" s="14">
        <v>233000</v>
      </c>
      <c r="J159" s="10">
        <v>279388.38</v>
      </c>
      <c r="K159" s="25">
        <f>J159/I159*100</f>
        <v>119.90917596566524</v>
      </c>
      <c r="L159" s="95" t="s">
        <v>285</v>
      </c>
      <c r="M159" s="140" t="s">
        <v>31</v>
      </c>
    </row>
    <row r="160" spans="1:13" ht="15" customHeight="1">
      <c r="A160" s="148" t="s">
        <v>286</v>
      </c>
      <c r="B160" s="149" t="s">
        <v>287</v>
      </c>
      <c r="C160" s="150" t="s">
        <v>288</v>
      </c>
      <c r="D160" s="151">
        <v>44562</v>
      </c>
      <c r="E160" s="151">
        <v>44926</v>
      </c>
      <c r="F160" s="152">
        <v>44562</v>
      </c>
      <c r="G160" s="151">
        <v>44926</v>
      </c>
      <c r="H160" s="12" t="s">
        <v>17</v>
      </c>
      <c r="I160" s="89">
        <f>I161+I162</f>
        <v>14474.499999999998</v>
      </c>
      <c r="J160" s="71">
        <f>J161+J162</f>
        <v>14474.5</v>
      </c>
      <c r="K160" s="71">
        <f>J160/I160*100</f>
        <v>100.00000000000003</v>
      </c>
      <c r="L160" s="153"/>
      <c r="M160" s="154"/>
    </row>
    <row r="161" spans="1:13" ht="30">
      <c r="A161" s="148"/>
      <c r="B161" s="149"/>
      <c r="C161" s="150"/>
      <c r="D161" s="151"/>
      <c r="E161" s="151"/>
      <c r="F161" s="152"/>
      <c r="G161" s="151"/>
      <c r="H161" s="12" t="s">
        <v>18</v>
      </c>
      <c r="I161" s="14">
        <f>I178</f>
        <v>189.3</v>
      </c>
      <c r="J161" s="10">
        <f>J178</f>
        <v>189.3</v>
      </c>
      <c r="K161" s="10">
        <f>J161/I161*100</f>
        <v>100</v>
      </c>
      <c r="L161" s="153"/>
      <c r="M161" s="154"/>
    </row>
    <row r="162" spans="1:13" ht="24.75" customHeight="1">
      <c r="A162" s="148"/>
      <c r="B162" s="149"/>
      <c r="C162" s="150"/>
      <c r="D162" s="151"/>
      <c r="E162" s="151"/>
      <c r="F162" s="152"/>
      <c r="G162" s="151"/>
      <c r="H162" s="12" t="s">
        <v>19</v>
      </c>
      <c r="I162" s="14">
        <f>I174+I184</f>
        <v>14285.199999999999</v>
      </c>
      <c r="J162" s="10">
        <f>J174+J184</f>
        <v>14285.2</v>
      </c>
      <c r="K162" s="10">
        <f>J162/I162*100</f>
        <v>100.00000000000003</v>
      </c>
      <c r="L162" s="153"/>
      <c r="M162" s="154"/>
    </row>
    <row r="163" spans="1:13" ht="96.75" customHeight="1">
      <c r="A163" s="11" t="s">
        <v>289</v>
      </c>
      <c r="B163" s="12" t="s">
        <v>290</v>
      </c>
      <c r="C163" s="13" t="s">
        <v>148</v>
      </c>
      <c r="D163" s="16">
        <v>44562</v>
      </c>
      <c r="E163" s="16">
        <v>44926</v>
      </c>
      <c r="F163" s="17">
        <v>44562</v>
      </c>
      <c r="G163" s="16">
        <v>44926</v>
      </c>
      <c r="H163" s="12" t="s">
        <v>75</v>
      </c>
      <c r="I163" s="14" t="s">
        <v>76</v>
      </c>
      <c r="J163" s="14" t="s">
        <v>76</v>
      </c>
      <c r="K163" s="14" t="s">
        <v>76</v>
      </c>
      <c r="L163" s="96" t="s">
        <v>291</v>
      </c>
      <c r="M163" s="142" t="s">
        <v>31</v>
      </c>
    </row>
    <row r="164" spans="1:13" ht="60">
      <c r="A164" s="11" t="s">
        <v>292</v>
      </c>
      <c r="B164" s="12" t="s">
        <v>293</v>
      </c>
      <c r="C164" s="13" t="s">
        <v>294</v>
      </c>
      <c r="D164" s="16">
        <v>44562</v>
      </c>
      <c r="E164" s="16">
        <v>44926</v>
      </c>
      <c r="F164" s="17">
        <v>44562</v>
      </c>
      <c r="G164" s="16">
        <v>44926</v>
      </c>
      <c r="H164" s="12" t="s">
        <v>75</v>
      </c>
      <c r="I164" s="14" t="s">
        <v>295</v>
      </c>
      <c r="J164" s="14" t="s">
        <v>295</v>
      </c>
      <c r="K164" s="14" t="s">
        <v>295</v>
      </c>
      <c r="L164" s="21"/>
      <c r="M164" s="142"/>
    </row>
    <row r="165" spans="1:13" ht="409.5" customHeight="1">
      <c r="A165" s="11" t="s">
        <v>296</v>
      </c>
      <c r="B165" s="12" t="s">
        <v>297</v>
      </c>
      <c r="C165" s="13" t="s">
        <v>298</v>
      </c>
      <c r="D165" s="16">
        <v>44562</v>
      </c>
      <c r="E165" s="16">
        <v>44926</v>
      </c>
      <c r="F165" s="17">
        <v>44562</v>
      </c>
      <c r="G165" s="16">
        <v>44926</v>
      </c>
      <c r="H165" s="12" t="s">
        <v>75</v>
      </c>
      <c r="I165" s="14" t="s">
        <v>295</v>
      </c>
      <c r="J165" s="14" t="s">
        <v>295</v>
      </c>
      <c r="K165" s="14" t="s">
        <v>295</v>
      </c>
      <c r="L165" s="20" t="s">
        <v>299</v>
      </c>
      <c r="M165" s="128" t="s">
        <v>31</v>
      </c>
    </row>
    <row r="166" spans="1:13" ht="142.5" customHeight="1">
      <c r="A166" s="11" t="s">
        <v>300</v>
      </c>
      <c r="B166" s="12" t="s">
        <v>301</v>
      </c>
      <c r="C166" s="13" t="s">
        <v>302</v>
      </c>
      <c r="D166" s="16">
        <v>44562</v>
      </c>
      <c r="E166" s="16">
        <v>44926</v>
      </c>
      <c r="F166" s="17">
        <v>44562</v>
      </c>
      <c r="G166" s="16">
        <v>44926</v>
      </c>
      <c r="H166" s="12" t="s">
        <v>75</v>
      </c>
      <c r="I166" s="14" t="s">
        <v>295</v>
      </c>
      <c r="J166" s="14" t="s">
        <v>295</v>
      </c>
      <c r="K166" s="14" t="s">
        <v>295</v>
      </c>
      <c r="L166" s="97" t="s">
        <v>303</v>
      </c>
      <c r="M166" s="140" t="s">
        <v>31</v>
      </c>
    </row>
    <row r="167" spans="1:13" ht="109.5" customHeight="1">
      <c r="A167" s="11" t="s">
        <v>304</v>
      </c>
      <c r="B167" s="12" t="s">
        <v>305</v>
      </c>
      <c r="C167" s="13" t="s">
        <v>306</v>
      </c>
      <c r="D167" s="16">
        <v>44562</v>
      </c>
      <c r="E167" s="16">
        <v>44926</v>
      </c>
      <c r="F167" s="17">
        <v>44562</v>
      </c>
      <c r="G167" s="16">
        <v>44926</v>
      </c>
      <c r="H167" s="12" t="s">
        <v>75</v>
      </c>
      <c r="I167" s="14" t="s">
        <v>76</v>
      </c>
      <c r="J167" s="14" t="s">
        <v>76</v>
      </c>
      <c r="K167" s="14" t="s">
        <v>76</v>
      </c>
      <c r="L167" s="98" t="s">
        <v>307</v>
      </c>
      <c r="M167" s="141" t="s">
        <v>31</v>
      </c>
    </row>
    <row r="168" spans="1:13" ht="63" customHeight="1">
      <c r="A168" s="11" t="s">
        <v>308</v>
      </c>
      <c r="B168" s="12" t="s">
        <v>309</v>
      </c>
      <c r="C168" s="13" t="s">
        <v>310</v>
      </c>
      <c r="D168" s="16">
        <v>44562</v>
      </c>
      <c r="E168" s="16">
        <v>44926</v>
      </c>
      <c r="F168" s="17">
        <v>44562</v>
      </c>
      <c r="G168" s="16">
        <v>44926</v>
      </c>
      <c r="H168" s="12" t="s">
        <v>75</v>
      </c>
      <c r="I168" s="14" t="s">
        <v>295</v>
      </c>
      <c r="J168" s="14" t="s">
        <v>295</v>
      </c>
      <c r="K168" s="14" t="s">
        <v>295</v>
      </c>
      <c r="L168" s="13" t="s">
        <v>311</v>
      </c>
      <c r="M168" s="143" t="s">
        <v>31</v>
      </c>
    </row>
    <row r="169" spans="1:13" ht="138" customHeight="1">
      <c r="A169" s="11" t="s">
        <v>312</v>
      </c>
      <c r="B169" s="12" t="s">
        <v>313</v>
      </c>
      <c r="C169" s="13" t="s">
        <v>314</v>
      </c>
      <c r="D169" s="16">
        <v>44562</v>
      </c>
      <c r="E169" s="16">
        <v>44926</v>
      </c>
      <c r="F169" s="17">
        <v>44562</v>
      </c>
      <c r="G169" s="16">
        <v>44926</v>
      </c>
      <c r="H169" s="12" t="s">
        <v>75</v>
      </c>
      <c r="I169" s="14" t="s">
        <v>295</v>
      </c>
      <c r="J169" s="14" t="s">
        <v>295</v>
      </c>
      <c r="K169" s="14" t="s">
        <v>295</v>
      </c>
      <c r="L169" s="34"/>
      <c r="M169" s="132"/>
    </row>
    <row r="170" spans="1:13" ht="140.25" customHeight="1">
      <c r="A170" s="11" t="s">
        <v>315</v>
      </c>
      <c r="B170" s="12" t="s">
        <v>316</v>
      </c>
      <c r="C170" s="13" t="s">
        <v>317</v>
      </c>
      <c r="D170" s="16">
        <v>44562</v>
      </c>
      <c r="E170" s="16">
        <v>44926</v>
      </c>
      <c r="F170" s="17">
        <v>44562</v>
      </c>
      <c r="G170" s="16">
        <v>44926</v>
      </c>
      <c r="H170" s="12" t="s">
        <v>75</v>
      </c>
      <c r="I170" s="14" t="s">
        <v>295</v>
      </c>
      <c r="J170" s="14" t="s">
        <v>295</v>
      </c>
      <c r="K170" s="14" t="s">
        <v>295</v>
      </c>
      <c r="L170" s="20" t="s">
        <v>318</v>
      </c>
      <c r="M170" s="128" t="s">
        <v>31</v>
      </c>
    </row>
    <row r="171" spans="1:13" ht="396.75" customHeight="1">
      <c r="A171" s="11" t="s">
        <v>319</v>
      </c>
      <c r="B171" s="99" t="s">
        <v>320</v>
      </c>
      <c r="C171" s="13" t="s">
        <v>192</v>
      </c>
      <c r="D171" s="16">
        <v>44562</v>
      </c>
      <c r="E171" s="16">
        <v>44926</v>
      </c>
      <c r="F171" s="17">
        <v>44562</v>
      </c>
      <c r="G171" s="16">
        <v>44926</v>
      </c>
      <c r="H171" s="12" t="s">
        <v>75</v>
      </c>
      <c r="I171" s="11" t="s">
        <v>295</v>
      </c>
      <c r="J171" s="11" t="s">
        <v>295</v>
      </c>
      <c r="K171" s="11" t="s">
        <v>295</v>
      </c>
      <c r="L171" s="20" t="s">
        <v>321</v>
      </c>
      <c r="M171" s="128" t="s">
        <v>31</v>
      </c>
    </row>
    <row r="172" spans="1:13" ht="276" customHeight="1">
      <c r="A172" s="11" t="s">
        <v>322</v>
      </c>
      <c r="B172" s="12" t="s">
        <v>323</v>
      </c>
      <c r="C172" s="13" t="s">
        <v>192</v>
      </c>
      <c r="D172" s="16">
        <v>44562</v>
      </c>
      <c r="E172" s="16">
        <v>44926</v>
      </c>
      <c r="F172" s="17">
        <v>44562</v>
      </c>
      <c r="G172" s="16">
        <v>44926</v>
      </c>
      <c r="H172" s="100" t="s">
        <v>75</v>
      </c>
      <c r="I172" s="14" t="s">
        <v>295</v>
      </c>
      <c r="J172" s="14" t="s">
        <v>295</v>
      </c>
      <c r="K172" s="14" t="s">
        <v>295</v>
      </c>
      <c r="L172" s="20" t="s">
        <v>324</v>
      </c>
      <c r="M172" s="140" t="s">
        <v>31</v>
      </c>
    </row>
    <row r="173" spans="1:13" ht="84.75" customHeight="1">
      <c r="A173" s="11" t="s">
        <v>325</v>
      </c>
      <c r="B173" s="12" t="s">
        <v>326</v>
      </c>
      <c r="C173" s="13" t="s">
        <v>192</v>
      </c>
      <c r="D173" s="16">
        <v>44562</v>
      </c>
      <c r="E173" s="16">
        <v>44926</v>
      </c>
      <c r="F173" s="17">
        <v>44562</v>
      </c>
      <c r="G173" s="16">
        <v>44926</v>
      </c>
      <c r="H173" s="12" t="s">
        <v>75</v>
      </c>
      <c r="I173" s="89" t="s">
        <v>295</v>
      </c>
      <c r="J173" s="89" t="s">
        <v>295</v>
      </c>
      <c r="K173" s="89" t="s">
        <v>295</v>
      </c>
      <c r="L173" s="28" t="s">
        <v>327</v>
      </c>
      <c r="M173" s="128" t="s">
        <v>31</v>
      </c>
    </row>
    <row r="174" spans="1:13" ht="126" customHeight="1">
      <c r="A174" s="22" t="s">
        <v>328</v>
      </c>
      <c r="B174" s="12" t="s">
        <v>329</v>
      </c>
      <c r="C174" s="13" t="s">
        <v>438</v>
      </c>
      <c r="D174" s="16">
        <v>44562</v>
      </c>
      <c r="E174" s="16">
        <v>44926</v>
      </c>
      <c r="F174" s="17">
        <v>44562</v>
      </c>
      <c r="G174" s="16">
        <v>44926</v>
      </c>
      <c r="H174" s="12" t="s">
        <v>19</v>
      </c>
      <c r="I174" s="14">
        <f>I176</f>
        <v>5028.6</v>
      </c>
      <c r="J174" s="10">
        <f>J176</f>
        <v>5028.6</v>
      </c>
      <c r="K174" s="10">
        <f>J174/I174*100</f>
        <v>100</v>
      </c>
      <c r="L174" s="20"/>
      <c r="M174" s="128"/>
    </row>
    <row r="175" spans="1:13" ht="75">
      <c r="A175" s="11" t="s">
        <v>330</v>
      </c>
      <c r="B175" s="12" t="s">
        <v>331</v>
      </c>
      <c r="C175" s="13" t="s">
        <v>332</v>
      </c>
      <c r="D175" s="16">
        <v>44562</v>
      </c>
      <c r="E175" s="16">
        <v>44926</v>
      </c>
      <c r="F175" s="17">
        <v>44562</v>
      </c>
      <c r="G175" s="16">
        <v>44926</v>
      </c>
      <c r="H175" s="12" t="s">
        <v>75</v>
      </c>
      <c r="I175" s="14" t="s">
        <v>295</v>
      </c>
      <c r="J175" s="14" t="s">
        <v>295</v>
      </c>
      <c r="K175" s="14" t="s">
        <v>295</v>
      </c>
      <c r="L175" s="101" t="s">
        <v>333</v>
      </c>
      <c r="M175" s="128" t="s">
        <v>31</v>
      </c>
    </row>
    <row r="176" spans="1:13" ht="65.25" customHeight="1">
      <c r="A176" s="22" t="s">
        <v>334</v>
      </c>
      <c r="B176" s="12" t="s">
        <v>335</v>
      </c>
      <c r="C176" s="13" t="s">
        <v>336</v>
      </c>
      <c r="D176" s="16">
        <v>44562</v>
      </c>
      <c r="E176" s="16">
        <v>44926</v>
      </c>
      <c r="F176" s="17">
        <v>44562</v>
      </c>
      <c r="G176" s="102"/>
      <c r="H176" s="12" t="s">
        <v>19</v>
      </c>
      <c r="I176" s="14">
        <f>5003.6+25</f>
        <v>5028.6</v>
      </c>
      <c r="J176" s="103">
        <v>5028.6</v>
      </c>
      <c r="K176" s="10">
        <f>J176/I176*100</f>
        <v>100</v>
      </c>
      <c r="L176" s="20" t="s">
        <v>337</v>
      </c>
      <c r="M176" s="140" t="s">
        <v>31</v>
      </c>
    </row>
    <row r="177" spans="1:13" ht="60">
      <c r="A177" s="22" t="s">
        <v>338</v>
      </c>
      <c r="B177" s="12" t="s">
        <v>339</v>
      </c>
      <c r="C177" s="13" t="s">
        <v>332</v>
      </c>
      <c r="D177" s="16">
        <v>44562</v>
      </c>
      <c r="E177" s="16">
        <v>44926</v>
      </c>
      <c r="F177" s="17">
        <v>44562</v>
      </c>
      <c r="G177" s="7"/>
      <c r="H177" s="12" t="s">
        <v>75</v>
      </c>
      <c r="I177" s="14" t="s">
        <v>295</v>
      </c>
      <c r="J177" s="14" t="s">
        <v>295</v>
      </c>
      <c r="K177" s="14" t="s">
        <v>295</v>
      </c>
      <c r="L177" s="20" t="s">
        <v>340</v>
      </c>
      <c r="M177" s="128" t="s">
        <v>31</v>
      </c>
    </row>
    <row r="178" spans="1:13" ht="63" customHeight="1">
      <c r="A178" s="22" t="s">
        <v>341</v>
      </c>
      <c r="B178" s="12" t="s">
        <v>342</v>
      </c>
      <c r="C178" s="13" t="s">
        <v>343</v>
      </c>
      <c r="D178" s="16">
        <v>44562</v>
      </c>
      <c r="E178" s="16">
        <v>44926</v>
      </c>
      <c r="F178" s="17">
        <v>44562</v>
      </c>
      <c r="H178" s="12" t="s">
        <v>18</v>
      </c>
      <c r="I178" s="14">
        <f>I179</f>
        <v>189.3</v>
      </c>
      <c r="J178" s="10">
        <f>J179</f>
        <v>189.3</v>
      </c>
      <c r="K178" s="10">
        <f>J178/I178*100</f>
        <v>100</v>
      </c>
      <c r="L178" s="26"/>
      <c r="M178" s="144"/>
    </row>
    <row r="179" spans="1:13" ht="60">
      <c r="A179" s="11" t="s">
        <v>344</v>
      </c>
      <c r="B179" s="12" t="s">
        <v>345</v>
      </c>
      <c r="C179" s="13" t="s">
        <v>346</v>
      </c>
      <c r="D179" s="16">
        <v>44562</v>
      </c>
      <c r="E179" s="16">
        <v>44926</v>
      </c>
      <c r="F179" s="17">
        <v>44562</v>
      </c>
      <c r="G179" s="16">
        <v>44829</v>
      </c>
      <c r="H179" s="12" t="s">
        <v>18</v>
      </c>
      <c r="I179" s="14">
        <f>221.4-32.1</f>
        <v>189.3</v>
      </c>
      <c r="J179" s="3">
        <v>189.3</v>
      </c>
      <c r="K179" s="10">
        <f>J179/I179*100</f>
        <v>100</v>
      </c>
      <c r="L179" s="104" t="s">
        <v>347</v>
      </c>
      <c r="M179" s="128" t="s">
        <v>31</v>
      </c>
    </row>
    <row r="180" spans="1:13" ht="60">
      <c r="A180" s="11" t="s">
        <v>348</v>
      </c>
      <c r="B180" s="12" t="s">
        <v>349</v>
      </c>
      <c r="C180" s="13" t="s">
        <v>346</v>
      </c>
      <c r="D180" s="16">
        <v>44562</v>
      </c>
      <c r="E180" s="16">
        <v>44926</v>
      </c>
      <c r="F180" s="17">
        <v>44562</v>
      </c>
      <c r="G180" s="16">
        <v>44926</v>
      </c>
      <c r="H180" s="12" t="s">
        <v>75</v>
      </c>
      <c r="I180" s="14" t="s">
        <v>76</v>
      </c>
      <c r="J180" s="14" t="s">
        <v>76</v>
      </c>
      <c r="K180" s="14" t="s">
        <v>76</v>
      </c>
      <c r="L180" s="20" t="s">
        <v>350</v>
      </c>
      <c r="M180" s="140" t="s">
        <v>31</v>
      </c>
    </row>
    <row r="181" spans="1:13" ht="78" customHeight="1">
      <c r="A181" s="11" t="s">
        <v>351</v>
      </c>
      <c r="B181" s="12" t="s">
        <v>352</v>
      </c>
      <c r="C181" s="13" t="s">
        <v>346</v>
      </c>
      <c r="D181" s="16">
        <v>44562</v>
      </c>
      <c r="E181" s="16">
        <v>44926</v>
      </c>
      <c r="F181" s="17">
        <v>44562</v>
      </c>
      <c r="G181" s="16">
        <v>44926</v>
      </c>
      <c r="H181" s="12" t="s">
        <v>75</v>
      </c>
      <c r="I181" s="14" t="s">
        <v>76</v>
      </c>
      <c r="J181" s="14" t="s">
        <v>76</v>
      </c>
      <c r="K181" s="51" t="s">
        <v>76</v>
      </c>
      <c r="L181" s="23" t="s">
        <v>353</v>
      </c>
      <c r="M181" s="134" t="s">
        <v>31</v>
      </c>
    </row>
    <row r="182" spans="1:13" ht="63.75" customHeight="1">
      <c r="A182" s="94" t="s">
        <v>354</v>
      </c>
      <c r="B182" s="12" t="s">
        <v>355</v>
      </c>
      <c r="C182" s="13" t="s">
        <v>346</v>
      </c>
      <c r="D182" s="16">
        <v>44562</v>
      </c>
      <c r="E182" s="16">
        <v>44926</v>
      </c>
      <c r="F182" s="17">
        <v>44562</v>
      </c>
      <c r="G182" s="16">
        <v>44926</v>
      </c>
      <c r="H182" s="12" t="s">
        <v>75</v>
      </c>
      <c r="I182" s="14" t="s">
        <v>76</v>
      </c>
      <c r="J182" s="14" t="s">
        <v>76</v>
      </c>
      <c r="K182" s="51" t="s">
        <v>76</v>
      </c>
      <c r="L182" s="20" t="s">
        <v>356</v>
      </c>
      <c r="M182" s="128" t="s">
        <v>31</v>
      </c>
    </row>
    <row r="183" spans="1:13" ht="60">
      <c r="A183" s="94" t="s">
        <v>357</v>
      </c>
      <c r="B183" s="12" t="s">
        <v>358</v>
      </c>
      <c r="C183" s="13" t="s">
        <v>332</v>
      </c>
      <c r="D183" s="16">
        <v>44562</v>
      </c>
      <c r="E183" s="16">
        <v>44926</v>
      </c>
      <c r="F183" s="17">
        <v>44562</v>
      </c>
      <c r="G183" s="16">
        <v>44926</v>
      </c>
      <c r="H183" s="12" t="s">
        <v>75</v>
      </c>
      <c r="I183" s="14" t="s">
        <v>76</v>
      </c>
      <c r="J183" s="14" t="s">
        <v>76</v>
      </c>
      <c r="K183" s="51" t="s">
        <v>76</v>
      </c>
      <c r="L183" s="104" t="s">
        <v>359</v>
      </c>
      <c r="M183" s="128" t="s">
        <v>31</v>
      </c>
    </row>
    <row r="184" spans="1:13" ht="76.5" customHeight="1">
      <c r="A184" s="94" t="s">
        <v>360</v>
      </c>
      <c r="B184" s="12" t="s">
        <v>439</v>
      </c>
      <c r="C184" s="13" t="s">
        <v>440</v>
      </c>
      <c r="D184" s="16">
        <v>44562</v>
      </c>
      <c r="E184" s="16">
        <v>44926</v>
      </c>
      <c r="F184" s="17">
        <v>44562</v>
      </c>
      <c r="G184" s="22" t="s">
        <v>361</v>
      </c>
      <c r="H184" s="12" t="s">
        <v>19</v>
      </c>
      <c r="I184" s="14">
        <f>8796.41+190.3+269.89</f>
        <v>9256.599999999999</v>
      </c>
      <c r="J184" s="10">
        <v>9256.6</v>
      </c>
      <c r="K184" s="25">
        <f>J184/I184*100</f>
        <v>100.00000000000003</v>
      </c>
      <c r="L184" s="13" t="s">
        <v>362</v>
      </c>
      <c r="M184" s="128" t="s">
        <v>31</v>
      </c>
    </row>
    <row r="185" spans="1:13" ht="45">
      <c r="A185" s="11" t="s">
        <v>363</v>
      </c>
      <c r="B185" s="12" t="s">
        <v>364</v>
      </c>
      <c r="C185" s="13" t="s">
        <v>201</v>
      </c>
      <c r="D185" s="30">
        <v>44562</v>
      </c>
      <c r="E185" s="16">
        <v>44926</v>
      </c>
      <c r="F185" s="17">
        <v>44562</v>
      </c>
      <c r="G185" s="16">
        <v>44926</v>
      </c>
      <c r="H185" s="12" t="s">
        <v>19</v>
      </c>
      <c r="I185" s="14">
        <f>I186+I189</f>
        <v>834.0000000000001</v>
      </c>
      <c r="J185" s="3">
        <f>J186+J189</f>
        <v>834</v>
      </c>
      <c r="K185" s="25">
        <f>J185/I185*100</f>
        <v>99.99999999999999</v>
      </c>
      <c r="L185" s="13"/>
      <c r="M185" s="128"/>
    </row>
    <row r="186" spans="1:13" ht="60">
      <c r="A186" s="22" t="s">
        <v>365</v>
      </c>
      <c r="B186" s="12" t="s">
        <v>366</v>
      </c>
      <c r="C186" s="13" t="s">
        <v>332</v>
      </c>
      <c r="D186" s="22" t="s">
        <v>367</v>
      </c>
      <c r="E186" s="22" t="s">
        <v>361</v>
      </c>
      <c r="F186" s="105" t="s">
        <v>367</v>
      </c>
      <c r="G186" s="22" t="s">
        <v>361</v>
      </c>
      <c r="H186" s="12" t="s">
        <v>19</v>
      </c>
      <c r="I186" s="14">
        <f>I187</f>
        <v>86.40000000000009</v>
      </c>
      <c r="J186" s="10">
        <f>J187</f>
        <v>86.4</v>
      </c>
      <c r="K186" s="25">
        <f>J186/I186*100</f>
        <v>99.9999999999999</v>
      </c>
      <c r="L186" s="106"/>
      <c r="M186" s="145"/>
    </row>
    <row r="187" spans="1:13" ht="60">
      <c r="A187" s="22" t="s">
        <v>368</v>
      </c>
      <c r="B187" s="12" t="s">
        <v>369</v>
      </c>
      <c r="C187" s="13" t="s">
        <v>332</v>
      </c>
      <c r="D187" s="22" t="s">
        <v>367</v>
      </c>
      <c r="E187" s="22" t="s">
        <v>361</v>
      </c>
      <c r="F187" s="105" t="s">
        <v>367</v>
      </c>
      <c r="G187" s="22" t="s">
        <v>361</v>
      </c>
      <c r="H187" s="12" t="s">
        <v>19</v>
      </c>
      <c r="I187" s="14">
        <f>1200-1113.6</f>
        <v>86.40000000000009</v>
      </c>
      <c r="J187" s="10">
        <v>86.4</v>
      </c>
      <c r="K187" s="25">
        <f>J187/I187*100</f>
        <v>99.9999999999999</v>
      </c>
      <c r="L187" s="13" t="s">
        <v>370</v>
      </c>
      <c r="M187" s="128" t="s">
        <v>31</v>
      </c>
    </row>
    <row r="188" spans="1:13" ht="60">
      <c r="A188" s="22" t="s">
        <v>371</v>
      </c>
      <c r="B188" s="12" t="s">
        <v>372</v>
      </c>
      <c r="C188" s="13" t="s">
        <v>332</v>
      </c>
      <c r="D188" s="22" t="s">
        <v>367</v>
      </c>
      <c r="E188" s="22" t="s">
        <v>361</v>
      </c>
      <c r="F188" s="105" t="s">
        <v>367</v>
      </c>
      <c r="G188" s="22" t="s">
        <v>361</v>
      </c>
      <c r="H188" s="12" t="s">
        <v>75</v>
      </c>
      <c r="I188" s="14" t="s">
        <v>76</v>
      </c>
      <c r="J188" s="83" t="s">
        <v>76</v>
      </c>
      <c r="K188" s="51" t="s">
        <v>76</v>
      </c>
      <c r="L188" s="13" t="s">
        <v>373</v>
      </c>
      <c r="M188" s="128" t="s">
        <v>31</v>
      </c>
    </row>
    <row r="189" spans="1:13" ht="60">
      <c r="A189" s="22" t="s">
        <v>374</v>
      </c>
      <c r="B189" s="12" t="s">
        <v>375</v>
      </c>
      <c r="C189" s="13" t="s">
        <v>332</v>
      </c>
      <c r="D189" s="22" t="s">
        <v>367</v>
      </c>
      <c r="E189" s="22" t="s">
        <v>361</v>
      </c>
      <c r="F189" s="105" t="s">
        <v>367</v>
      </c>
      <c r="G189" s="22" t="s">
        <v>361</v>
      </c>
      <c r="H189" s="12" t="s">
        <v>19</v>
      </c>
      <c r="I189" s="14">
        <f>1500-752.4</f>
        <v>747.6</v>
      </c>
      <c r="J189" s="80">
        <v>747.6</v>
      </c>
      <c r="K189" s="25">
        <f aca="true" t="shared" si="7" ref="K189:K202">J189/I189*100</f>
        <v>100</v>
      </c>
      <c r="L189" s="106" t="s">
        <v>376</v>
      </c>
      <c r="M189" s="128" t="s">
        <v>31</v>
      </c>
    </row>
    <row r="190" spans="1:13" ht="45">
      <c r="A190" s="11" t="s">
        <v>377</v>
      </c>
      <c r="B190" s="12" t="s">
        <v>378</v>
      </c>
      <c r="C190" s="13" t="s">
        <v>379</v>
      </c>
      <c r="D190" s="16">
        <v>44562</v>
      </c>
      <c r="E190" s="16">
        <v>44926</v>
      </c>
      <c r="F190" s="17">
        <v>44562</v>
      </c>
      <c r="G190" s="16">
        <v>44926</v>
      </c>
      <c r="H190" s="12" t="s">
        <v>19</v>
      </c>
      <c r="I190" s="14">
        <f>I191+I192+I193</f>
        <v>122711.8</v>
      </c>
      <c r="J190" s="3">
        <f>J191+J192+J193</f>
        <v>122291.53</v>
      </c>
      <c r="K190" s="25">
        <f t="shared" si="7"/>
        <v>99.65751459924799</v>
      </c>
      <c r="L190" s="13"/>
      <c r="M190" s="128"/>
    </row>
    <row r="191" spans="1:13" ht="75">
      <c r="A191" s="11" t="s">
        <v>380</v>
      </c>
      <c r="B191" s="12" t="s">
        <v>381</v>
      </c>
      <c r="C191" s="13" t="s">
        <v>382</v>
      </c>
      <c r="D191" s="16">
        <v>44562</v>
      </c>
      <c r="E191" s="16">
        <v>44926</v>
      </c>
      <c r="F191" s="17">
        <v>44562</v>
      </c>
      <c r="G191" s="16">
        <v>44926</v>
      </c>
      <c r="H191" s="12" t="s">
        <v>19</v>
      </c>
      <c r="I191" s="14">
        <f>38635.7+10150+32</f>
        <v>48817.7</v>
      </c>
      <c r="J191" s="10">
        <v>48815.22</v>
      </c>
      <c r="K191" s="10">
        <f t="shared" si="7"/>
        <v>99.99491987537309</v>
      </c>
      <c r="L191" s="107" t="s">
        <v>383</v>
      </c>
      <c r="M191" s="128" t="s">
        <v>31</v>
      </c>
    </row>
    <row r="192" spans="1:13" ht="176.25" customHeight="1">
      <c r="A192" s="11" t="s">
        <v>384</v>
      </c>
      <c r="B192" s="12" t="s">
        <v>385</v>
      </c>
      <c r="C192" s="13" t="s">
        <v>386</v>
      </c>
      <c r="D192" s="16">
        <v>44562</v>
      </c>
      <c r="E192" s="16">
        <v>44926</v>
      </c>
      <c r="F192" s="17">
        <v>44562</v>
      </c>
      <c r="G192" s="16">
        <v>44926</v>
      </c>
      <c r="H192" s="12" t="s">
        <v>19</v>
      </c>
      <c r="I192" s="14">
        <f>34+136</f>
        <v>170</v>
      </c>
      <c r="J192" s="3">
        <v>54.57</v>
      </c>
      <c r="K192" s="10">
        <f t="shared" si="7"/>
        <v>32.1</v>
      </c>
      <c r="L192" s="108" t="s">
        <v>437</v>
      </c>
      <c r="M192" s="128" t="s">
        <v>31</v>
      </c>
    </row>
    <row r="193" spans="1:13" ht="40.5" customHeight="1">
      <c r="A193" s="11" t="s">
        <v>387</v>
      </c>
      <c r="B193" s="12" t="s">
        <v>388</v>
      </c>
      <c r="C193" s="13" t="s">
        <v>389</v>
      </c>
      <c r="D193" s="16">
        <v>44562</v>
      </c>
      <c r="E193" s="16">
        <v>44926</v>
      </c>
      <c r="F193" s="17">
        <v>44562</v>
      </c>
      <c r="G193" s="16">
        <v>44926</v>
      </c>
      <c r="H193" s="12" t="s">
        <v>19</v>
      </c>
      <c r="I193" s="14">
        <f>I194+I195</f>
        <v>73724.1</v>
      </c>
      <c r="J193" s="10">
        <f>J194+J195</f>
        <v>73421.73999999999</v>
      </c>
      <c r="K193" s="10">
        <f t="shared" si="7"/>
        <v>99.58987630910379</v>
      </c>
      <c r="L193" s="108"/>
      <c r="M193" s="128"/>
    </row>
    <row r="194" spans="1:13" ht="60">
      <c r="A194" s="11" t="s">
        <v>390</v>
      </c>
      <c r="B194" s="12" t="s">
        <v>391</v>
      </c>
      <c r="C194" s="13" t="s">
        <v>389</v>
      </c>
      <c r="D194" s="16">
        <v>44562</v>
      </c>
      <c r="E194" s="16">
        <v>44926</v>
      </c>
      <c r="F194" s="17">
        <v>44562</v>
      </c>
      <c r="G194" s="16">
        <v>44926</v>
      </c>
      <c r="H194" s="12" t="s">
        <v>19</v>
      </c>
      <c r="I194" s="14">
        <f>32108.6+2388.5</f>
        <v>34497.1</v>
      </c>
      <c r="J194" s="3">
        <v>34497.1</v>
      </c>
      <c r="K194" s="10">
        <f t="shared" si="7"/>
        <v>100</v>
      </c>
      <c r="L194" s="109" t="s">
        <v>392</v>
      </c>
      <c r="M194" s="128" t="s">
        <v>31</v>
      </c>
    </row>
    <row r="195" spans="1:13" ht="78.75" customHeight="1">
      <c r="A195" s="22" t="s">
        <v>393</v>
      </c>
      <c r="B195" s="12" t="s">
        <v>394</v>
      </c>
      <c r="C195" s="13" t="s">
        <v>389</v>
      </c>
      <c r="D195" s="16" t="s">
        <v>395</v>
      </c>
      <c r="E195" s="16">
        <v>44926</v>
      </c>
      <c r="F195" s="17" t="s">
        <v>395</v>
      </c>
      <c r="G195" s="16">
        <v>44926</v>
      </c>
      <c r="H195" s="12" t="s">
        <v>19</v>
      </c>
      <c r="I195" s="14">
        <f>3950+35277</f>
        <v>39227</v>
      </c>
      <c r="J195" s="80">
        <v>38924.64</v>
      </c>
      <c r="K195" s="10">
        <f t="shared" si="7"/>
        <v>99.22920437453794</v>
      </c>
      <c r="L195" s="110" t="s">
        <v>441</v>
      </c>
      <c r="M195" s="128" t="s">
        <v>31</v>
      </c>
    </row>
    <row r="196" spans="1:13" ht="49.5" customHeight="1">
      <c r="A196" s="11" t="s">
        <v>396</v>
      </c>
      <c r="B196" s="12" t="s">
        <v>397</v>
      </c>
      <c r="C196" s="13" t="s">
        <v>398</v>
      </c>
      <c r="D196" s="16">
        <v>44562</v>
      </c>
      <c r="E196" s="16">
        <v>44926</v>
      </c>
      <c r="F196" s="111">
        <v>44562</v>
      </c>
      <c r="G196" s="112">
        <v>44926</v>
      </c>
      <c r="H196" s="21" t="s">
        <v>19</v>
      </c>
      <c r="I196" s="14">
        <f>I197+I198</f>
        <v>1311.6999999999998</v>
      </c>
      <c r="J196" s="80">
        <f>J197+J198</f>
        <v>1311.6999999999998</v>
      </c>
      <c r="K196" s="25">
        <f t="shared" si="7"/>
        <v>100</v>
      </c>
      <c r="L196" s="95"/>
      <c r="M196" s="128"/>
    </row>
    <row r="197" spans="1:13" ht="125.25" customHeight="1">
      <c r="A197" s="11" t="s">
        <v>399</v>
      </c>
      <c r="B197" s="12" t="s">
        <v>400</v>
      </c>
      <c r="C197" s="13" t="s">
        <v>401</v>
      </c>
      <c r="D197" s="16">
        <v>44562</v>
      </c>
      <c r="E197" s="16">
        <v>44926</v>
      </c>
      <c r="F197" s="111">
        <v>44562</v>
      </c>
      <c r="G197" s="31">
        <v>44926</v>
      </c>
      <c r="H197" s="113" t="s">
        <v>19</v>
      </c>
      <c r="I197" s="14">
        <f>471.5-190.3+28.2</f>
        <v>309.4</v>
      </c>
      <c r="J197" s="10">
        <v>309.4</v>
      </c>
      <c r="K197" s="25">
        <f t="shared" si="7"/>
        <v>100</v>
      </c>
      <c r="L197" s="20" t="s">
        <v>402</v>
      </c>
      <c r="M197" s="128" t="s">
        <v>31</v>
      </c>
    </row>
    <row r="198" spans="1:13" ht="93" customHeight="1">
      <c r="A198" s="114" t="s">
        <v>403</v>
      </c>
      <c r="B198" s="12" t="s">
        <v>442</v>
      </c>
      <c r="C198" s="115" t="s">
        <v>443</v>
      </c>
      <c r="D198" s="16">
        <v>44562</v>
      </c>
      <c r="E198" s="16">
        <v>44926</v>
      </c>
      <c r="F198" s="111">
        <v>44562</v>
      </c>
      <c r="G198" s="31">
        <v>44926</v>
      </c>
      <c r="H198" s="21" t="s">
        <v>19</v>
      </c>
      <c r="I198" s="14">
        <f>I199+I200+I201+I202</f>
        <v>1002.3</v>
      </c>
      <c r="J198" s="80">
        <f>J199+J200+J201+J202</f>
        <v>1002.3</v>
      </c>
      <c r="K198" s="25">
        <f t="shared" si="7"/>
        <v>100</v>
      </c>
      <c r="L198" s="20"/>
      <c r="M198" s="128"/>
    </row>
    <row r="199" spans="1:13" ht="81" customHeight="1">
      <c r="A199" s="114" t="s">
        <v>404</v>
      </c>
      <c r="B199" s="12" t="s">
        <v>405</v>
      </c>
      <c r="C199" s="115" t="s">
        <v>444</v>
      </c>
      <c r="D199" s="16">
        <v>44562</v>
      </c>
      <c r="E199" s="16">
        <v>44926</v>
      </c>
      <c r="F199" s="17">
        <v>44562</v>
      </c>
      <c r="G199" s="24">
        <v>44926</v>
      </c>
      <c r="H199" s="113" t="s">
        <v>19</v>
      </c>
      <c r="I199" s="14">
        <v>536.43</v>
      </c>
      <c r="J199" s="80">
        <v>536.43</v>
      </c>
      <c r="K199" s="10">
        <f t="shared" si="7"/>
        <v>100</v>
      </c>
      <c r="L199" s="116" t="s">
        <v>406</v>
      </c>
      <c r="M199" s="128" t="s">
        <v>31</v>
      </c>
    </row>
    <row r="200" spans="1:13" ht="51.75" customHeight="1">
      <c r="A200" s="114" t="s">
        <v>407</v>
      </c>
      <c r="B200" s="12" t="s">
        <v>408</v>
      </c>
      <c r="C200" s="115" t="s">
        <v>444</v>
      </c>
      <c r="D200" s="16">
        <v>44562</v>
      </c>
      <c r="E200" s="16">
        <v>44926</v>
      </c>
      <c r="F200" s="111">
        <v>44562</v>
      </c>
      <c r="G200" s="24">
        <v>44926</v>
      </c>
      <c r="H200" s="21" t="s">
        <v>19</v>
      </c>
      <c r="I200" s="14">
        <v>205.87</v>
      </c>
      <c r="J200" s="10">
        <v>205.87</v>
      </c>
      <c r="K200" s="25">
        <f t="shared" si="7"/>
        <v>100</v>
      </c>
      <c r="L200" s="101" t="s">
        <v>409</v>
      </c>
      <c r="M200" s="128" t="s">
        <v>31</v>
      </c>
    </row>
    <row r="201" spans="1:13" ht="51" customHeight="1">
      <c r="A201" s="114" t="s">
        <v>410</v>
      </c>
      <c r="B201" s="12" t="s">
        <v>411</v>
      </c>
      <c r="C201" s="115" t="s">
        <v>444</v>
      </c>
      <c r="D201" s="16">
        <v>44562</v>
      </c>
      <c r="E201" s="16">
        <v>44834</v>
      </c>
      <c r="F201" s="17">
        <v>44562</v>
      </c>
      <c r="G201" s="24">
        <v>44926</v>
      </c>
      <c r="H201" s="21" t="s">
        <v>19</v>
      </c>
      <c r="I201" s="14">
        <v>232.5</v>
      </c>
      <c r="J201" s="10">
        <v>232.5</v>
      </c>
      <c r="K201" s="25">
        <f t="shared" si="7"/>
        <v>100</v>
      </c>
      <c r="L201" s="20" t="s">
        <v>412</v>
      </c>
      <c r="M201" s="128" t="s">
        <v>31</v>
      </c>
    </row>
    <row r="202" spans="1:13" ht="51.75" customHeight="1">
      <c r="A202" s="114" t="s">
        <v>413</v>
      </c>
      <c r="B202" s="12" t="s">
        <v>414</v>
      </c>
      <c r="C202" s="115" t="s">
        <v>444</v>
      </c>
      <c r="D202" s="16">
        <v>44562</v>
      </c>
      <c r="E202" s="16">
        <v>44834</v>
      </c>
      <c r="F202" s="111">
        <v>44562</v>
      </c>
      <c r="G202" s="117">
        <v>44926</v>
      </c>
      <c r="H202" s="21" t="s">
        <v>19</v>
      </c>
      <c r="I202" s="14">
        <v>27.5</v>
      </c>
      <c r="J202" s="10">
        <v>27.5</v>
      </c>
      <c r="K202" s="25">
        <f t="shared" si="7"/>
        <v>100</v>
      </c>
      <c r="L202" s="20" t="s">
        <v>415</v>
      </c>
      <c r="M202" s="128" t="s">
        <v>31</v>
      </c>
    </row>
    <row r="203" spans="1:13" ht="288.75" customHeight="1">
      <c r="A203" s="114" t="s">
        <v>416</v>
      </c>
      <c r="B203" s="12" t="s">
        <v>417</v>
      </c>
      <c r="C203" s="13" t="s">
        <v>445</v>
      </c>
      <c r="D203" s="16">
        <v>44562</v>
      </c>
      <c r="E203" s="16">
        <v>44926</v>
      </c>
      <c r="F203" s="111">
        <v>44562</v>
      </c>
      <c r="G203" s="24">
        <v>44926</v>
      </c>
      <c r="H203" s="21" t="s">
        <v>75</v>
      </c>
      <c r="I203" s="14" t="s">
        <v>295</v>
      </c>
      <c r="J203" s="14" t="s">
        <v>295</v>
      </c>
      <c r="K203" s="51" t="s">
        <v>295</v>
      </c>
      <c r="L203" s="118" t="s">
        <v>418</v>
      </c>
      <c r="M203" s="128" t="s">
        <v>31</v>
      </c>
    </row>
    <row r="204" spans="1:13" ht="186" customHeight="1">
      <c r="A204" s="114" t="s">
        <v>419</v>
      </c>
      <c r="B204" s="12" t="s">
        <v>420</v>
      </c>
      <c r="C204" s="13" t="s">
        <v>446</v>
      </c>
      <c r="D204" s="16">
        <v>44562</v>
      </c>
      <c r="E204" s="16">
        <v>44926</v>
      </c>
      <c r="F204" s="111">
        <v>44562</v>
      </c>
      <c r="G204" s="24">
        <v>44926</v>
      </c>
      <c r="H204" s="21" t="s">
        <v>75</v>
      </c>
      <c r="I204" s="14" t="s">
        <v>295</v>
      </c>
      <c r="J204" s="14" t="s">
        <v>295</v>
      </c>
      <c r="K204" s="119" t="s">
        <v>295</v>
      </c>
      <c r="L204" s="20" t="s">
        <v>421</v>
      </c>
      <c r="M204" s="128" t="s">
        <v>31</v>
      </c>
    </row>
    <row r="205" spans="1:13" ht="90">
      <c r="A205" s="114" t="s">
        <v>422</v>
      </c>
      <c r="B205" s="12" t="s">
        <v>423</v>
      </c>
      <c r="C205" s="13" t="s">
        <v>398</v>
      </c>
      <c r="D205" s="16">
        <v>44562</v>
      </c>
      <c r="E205" s="16">
        <v>44926</v>
      </c>
      <c r="F205" s="111">
        <v>44562</v>
      </c>
      <c r="G205" s="31">
        <v>44926</v>
      </c>
      <c r="H205" s="113" t="s">
        <v>75</v>
      </c>
      <c r="I205" s="14" t="s">
        <v>295</v>
      </c>
      <c r="J205" s="51" t="s">
        <v>295</v>
      </c>
      <c r="K205" s="14" t="s">
        <v>295</v>
      </c>
      <c r="L205" s="120" t="s">
        <v>424</v>
      </c>
      <c r="M205" s="128" t="s">
        <v>31</v>
      </c>
    </row>
    <row r="206" spans="1:13" ht="57" customHeight="1">
      <c r="A206" s="114" t="s">
        <v>425</v>
      </c>
      <c r="B206" s="12" t="s">
        <v>426</v>
      </c>
      <c r="C206" s="13" t="s">
        <v>427</v>
      </c>
      <c r="D206" s="16">
        <v>44562</v>
      </c>
      <c r="E206" s="16">
        <v>44926</v>
      </c>
      <c r="F206" s="111">
        <v>44562</v>
      </c>
      <c r="G206" s="31">
        <v>44926</v>
      </c>
      <c r="H206" s="113" t="s">
        <v>75</v>
      </c>
      <c r="I206" s="14" t="s">
        <v>295</v>
      </c>
      <c r="J206" s="51" t="s">
        <v>295</v>
      </c>
      <c r="K206" s="14" t="s">
        <v>295</v>
      </c>
      <c r="L206" s="120" t="s">
        <v>428</v>
      </c>
      <c r="M206" s="128" t="s">
        <v>31</v>
      </c>
    </row>
    <row r="207" spans="1:13" ht="41.25" customHeight="1">
      <c r="A207" s="114" t="s">
        <v>429</v>
      </c>
      <c r="B207" s="32" t="s">
        <v>430</v>
      </c>
      <c r="C207" s="115" t="s">
        <v>398</v>
      </c>
      <c r="D207" s="16">
        <v>44562</v>
      </c>
      <c r="E207" s="16">
        <v>44926</v>
      </c>
      <c r="F207" s="111">
        <v>44562</v>
      </c>
      <c r="G207" s="24">
        <v>44926</v>
      </c>
      <c r="H207" s="113" t="s">
        <v>75</v>
      </c>
      <c r="I207" s="14" t="s">
        <v>76</v>
      </c>
      <c r="J207" s="51" t="s">
        <v>76</v>
      </c>
      <c r="K207" s="14" t="s">
        <v>76</v>
      </c>
      <c r="L207" s="121" t="s">
        <v>431</v>
      </c>
      <c r="M207" s="128" t="s">
        <v>31</v>
      </c>
    </row>
    <row r="208" spans="1:13" ht="82.5" customHeight="1">
      <c r="A208" s="114" t="s">
        <v>432</v>
      </c>
      <c r="B208" s="12" t="s">
        <v>433</v>
      </c>
      <c r="C208" s="13" t="s">
        <v>398</v>
      </c>
      <c r="D208" s="16">
        <v>44562</v>
      </c>
      <c r="E208" s="16">
        <v>44926</v>
      </c>
      <c r="F208" s="111">
        <v>44562</v>
      </c>
      <c r="G208" s="24">
        <v>44926</v>
      </c>
      <c r="H208" s="113" t="s">
        <v>75</v>
      </c>
      <c r="I208" s="14" t="s">
        <v>295</v>
      </c>
      <c r="J208" s="51" t="s">
        <v>295</v>
      </c>
      <c r="K208" s="14" t="s">
        <v>295</v>
      </c>
      <c r="L208" s="110" t="s">
        <v>434</v>
      </c>
      <c r="M208" s="128" t="s">
        <v>31</v>
      </c>
    </row>
    <row r="210" spans="1:3" ht="15" customHeight="1">
      <c r="A210" s="146" t="s">
        <v>435</v>
      </c>
      <c r="B210" s="146"/>
      <c r="C210" s="122"/>
    </row>
    <row r="211" spans="1:4" ht="41.25" customHeight="1">
      <c r="A211" s="146" t="s">
        <v>449</v>
      </c>
      <c r="B211" s="146"/>
      <c r="C211" s="146"/>
      <c r="D211" s="146"/>
    </row>
  </sheetData>
  <sheetProtection selectLockedCells="1" selectUnlockedCells="1"/>
  <mergeCells count="284">
    <mergeCell ref="A1:K1"/>
    <mergeCell ref="L1:M1"/>
    <mergeCell ref="A3:A4"/>
    <mergeCell ref="B3:B4"/>
    <mergeCell ref="C3:C4"/>
    <mergeCell ref="D3:E3"/>
    <mergeCell ref="F3:G3"/>
    <mergeCell ref="H3:H4"/>
    <mergeCell ref="I3:I4"/>
    <mergeCell ref="J3:J4"/>
    <mergeCell ref="K3:K4"/>
    <mergeCell ref="L3:L4"/>
    <mergeCell ref="M3:M4"/>
    <mergeCell ref="A5:A9"/>
    <mergeCell ref="B5:B9"/>
    <mergeCell ref="C5:C9"/>
    <mergeCell ref="D5:D9"/>
    <mergeCell ref="E5:E9"/>
    <mergeCell ref="F5:F9"/>
    <mergeCell ref="G5:G9"/>
    <mergeCell ref="L5:L9"/>
    <mergeCell ref="M5:M9"/>
    <mergeCell ref="A10:A13"/>
    <mergeCell ref="B10:B13"/>
    <mergeCell ref="C10:C13"/>
    <mergeCell ref="D10:D13"/>
    <mergeCell ref="E10:E13"/>
    <mergeCell ref="F10:F13"/>
    <mergeCell ref="G10:G13"/>
    <mergeCell ref="L10:L13"/>
    <mergeCell ref="M10:M13"/>
    <mergeCell ref="A14:A16"/>
    <mergeCell ref="B14:B16"/>
    <mergeCell ref="C14:C16"/>
    <mergeCell ref="D14:D16"/>
    <mergeCell ref="E14:E16"/>
    <mergeCell ref="F14:F16"/>
    <mergeCell ref="G14:G16"/>
    <mergeCell ref="L14:L16"/>
    <mergeCell ref="M14:M16"/>
    <mergeCell ref="A17:A19"/>
    <mergeCell ref="B17:B19"/>
    <mergeCell ref="C17:C19"/>
    <mergeCell ref="D17:D19"/>
    <mergeCell ref="E17:E19"/>
    <mergeCell ref="F17:F19"/>
    <mergeCell ref="G17:G19"/>
    <mergeCell ref="L17:L19"/>
    <mergeCell ref="A20:A23"/>
    <mergeCell ref="B20:B23"/>
    <mergeCell ref="C20:C23"/>
    <mergeCell ref="D20:D23"/>
    <mergeCell ref="E20:E23"/>
    <mergeCell ref="F20:F23"/>
    <mergeCell ref="G20:G23"/>
    <mergeCell ref="L20:L23"/>
    <mergeCell ref="M20:M23"/>
    <mergeCell ref="A24:A27"/>
    <mergeCell ref="B24:B27"/>
    <mergeCell ref="C24:C27"/>
    <mergeCell ref="D24:D27"/>
    <mergeCell ref="E24:E27"/>
    <mergeCell ref="F24:F27"/>
    <mergeCell ref="G24:G27"/>
    <mergeCell ref="L24:L27"/>
    <mergeCell ref="M24:M27"/>
    <mergeCell ref="A28:A31"/>
    <mergeCell ref="B28:B31"/>
    <mergeCell ref="C28:C31"/>
    <mergeCell ref="D28:D31"/>
    <mergeCell ref="E28:E31"/>
    <mergeCell ref="F28:F31"/>
    <mergeCell ref="G28:G31"/>
    <mergeCell ref="L28:L31"/>
    <mergeCell ref="M28:M31"/>
    <mergeCell ref="A32:A35"/>
    <mergeCell ref="B32:B35"/>
    <mergeCell ref="C32:C35"/>
    <mergeCell ref="D32:D35"/>
    <mergeCell ref="E32:E35"/>
    <mergeCell ref="F32:F35"/>
    <mergeCell ref="G32:G35"/>
    <mergeCell ref="L32:L35"/>
    <mergeCell ref="M32:M35"/>
    <mergeCell ref="A36:A38"/>
    <mergeCell ref="B36:B38"/>
    <mergeCell ref="C36:C38"/>
    <mergeCell ref="D36:D38"/>
    <mergeCell ref="E36:E38"/>
    <mergeCell ref="F36:F38"/>
    <mergeCell ref="G36:G38"/>
    <mergeCell ref="L36:L38"/>
    <mergeCell ref="M36:M38"/>
    <mergeCell ref="A39:A42"/>
    <mergeCell ref="B39:B42"/>
    <mergeCell ref="C39:C42"/>
    <mergeCell ref="D39:D42"/>
    <mergeCell ref="E39:E42"/>
    <mergeCell ref="F39:F42"/>
    <mergeCell ref="G39:G42"/>
    <mergeCell ref="L39:L42"/>
    <mergeCell ref="M39:M42"/>
    <mergeCell ref="A44:A46"/>
    <mergeCell ref="B44:B46"/>
    <mergeCell ref="C44:C46"/>
    <mergeCell ref="D44:D46"/>
    <mergeCell ref="E44:E46"/>
    <mergeCell ref="F44:F46"/>
    <mergeCell ref="G44:G46"/>
    <mergeCell ref="L44:L46"/>
    <mergeCell ref="M44:M46"/>
    <mergeCell ref="A48:A50"/>
    <mergeCell ref="B48:B50"/>
    <mergeCell ref="C48:C50"/>
    <mergeCell ref="D48:D50"/>
    <mergeCell ref="E48:E50"/>
    <mergeCell ref="F48:F50"/>
    <mergeCell ref="G48:G50"/>
    <mergeCell ref="L48:L50"/>
    <mergeCell ref="M48:M50"/>
    <mergeCell ref="A51:A54"/>
    <mergeCell ref="B51:B54"/>
    <mergeCell ref="C51:C54"/>
    <mergeCell ref="D51:D54"/>
    <mergeCell ref="E51:E54"/>
    <mergeCell ref="F51:F54"/>
    <mergeCell ref="G51:G54"/>
    <mergeCell ref="L51:L54"/>
    <mergeCell ref="M51:M54"/>
    <mergeCell ref="A63:A66"/>
    <mergeCell ref="B63:B66"/>
    <mergeCell ref="C63:C66"/>
    <mergeCell ref="D63:D66"/>
    <mergeCell ref="E63:E66"/>
    <mergeCell ref="F63:F66"/>
    <mergeCell ref="G63:G66"/>
    <mergeCell ref="L63:L66"/>
    <mergeCell ref="M63:M66"/>
    <mergeCell ref="A67:A70"/>
    <mergeCell ref="B67:B70"/>
    <mergeCell ref="C67:C70"/>
    <mergeCell ref="D67:D70"/>
    <mergeCell ref="E67:E70"/>
    <mergeCell ref="F67:F70"/>
    <mergeCell ref="G67:G70"/>
    <mergeCell ref="L67:L70"/>
    <mergeCell ref="M67:M70"/>
    <mergeCell ref="A79:A81"/>
    <mergeCell ref="B79:B81"/>
    <mergeCell ref="C79:C81"/>
    <mergeCell ref="D79:D81"/>
    <mergeCell ref="E79:E81"/>
    <mergeCell ref="F79:F81"/>
    <mergeCell ref="G79:G81"/>
    <mergeCell ref="L79:L81"/>
    <mergeCell ref="M79:M81"/>
    <mergeCell ref="A82:A84"/>
    <mergeCell ref="B82:B84"/>
    <mergeCell ref="C82:C84"/>
    <mergeCell ref="D82:D84"/>
    <mergeCell ref="E82:E84"/>
    <mergeCell ref="F82:F84"/>
    <mergeCell ref="G82:G84"/>
    <mergeCell ref="L82:L84"/>
    <mergeCell ref="M82:M84"/>
    <mergeCell ref="A85:A87"/>
    <mergeCell ref="B85:B87"/>
    <mergeCell ref="C85:C87"/>
    <mergeCell ref="D85:D87"/>
    <mergeCell ref="E85:E87"/>
    <mergeCell ref="F85:F87"/>
    <mergeCell ref="G85:G87"/>
    <mergeCell ref="L85:L87"/>
    <mergeCell ref="M85:M87"/>
    <mergeCell ref="A88:A90"/>
    <mergeCell ref="B88:B90"/>
    <mergeCell ref="C88:C90"/>
    <mergeCell ref="D88:D90"/>
    <mergeCell ref="E88:E90"/>
    <mergeCell ref="F88:F90"/>
    <mergeCell ref="G88:G90"/>
    <mergeCell ref="L88:L90"/>
    <mergeCell ref="M88:M90"/>
    <mergeCell ref="A108:A111"/>
    <mergeCell ref="B108:B111"/>
    <mergeCell ref="C108:C111"/>
    <mergeCell ref="D108:D111"/>
    <mergeCell ref="E108:E111"/>
    <mergeCell ref="F108:F111"/>
    <mergeCell ref="G108:G111"/>
    <mergeCell ref="L108:L111"/>
    <mergeCell ref="M108:M111"/>
    <mergeCell ref="A112:A115"/>
    <mergeCell ref="B112:B115"/>
    <mergeCell ref="C112:C115"/>
    <mergeCell ref="D112:D115"/>
    <mergeCell ref="E112:E115"/>
    <mergeCell ref="F112:F115"/>
    <mergeCell ref="G112:G115"/>
    <mergeCell ref="L112:L115"/>
    <mergeCell ref="M112:M115"/>
    <mergeCell ref="A116:A119"/>
    <mergeCell ref="B116:B119"/>
    <mergeCell ref="C116:C119"/>
    <mergeCell ref="D116:D119"/>
    <mergeCell ref="E116:E119"/>
    <mergeCell ref="F116:F119"/>
    <mergeCell ref="G116:G119"/>
    <mergeCell ref="L116:L119"/>
    <mergeCell ref="M116:M119"/>
    <mergeCell ref="A121:A124"/>
    <mergeCell ref="B121:B124"/>
    <mergeCell ref="C121:C124"/>
    <mergeCell ref="D121:D124"/>
    <mergeCell ref="E121:E124"/>
    <mergeCell ref="F121:F124"/>
    <mergeCell ref="G121:G124"/>
    <mergeCell ref="L121:L124"/>
    <mergeCell ref="M121:M124"/>
    <mergeCell ref="A125:A127"/>
    <mergeCell ref="B125:B127"/>
    <mergeCell ref="C125:C127"/>
    <mergeCell ref="D125:D127"/>
    <mergeCell ref="E125:E127"/>
    <mergeCell ref="F125:F127"/>
    <mergeCell ref="G125:G127"/>
    <mergeCell ref="L125:L127"/>
    <mergeCell ref="M125:M127"/>
    <mergeCell ref="A129:A132"/>
    <mergeCell ref="B129:B132"/>
    <mergeCell ref="C129:C132"/>
    <mergeCell ref="D129:D132"/>
    <mergeCell ref="E129:E132"/>
    <mergeCell ref="F129:F132"/>
    <mergeCell ref="G129:G132"/>
    <mergeCell ref="L129:L132"/>
    <mergeCell ref="M129:M132"/>
    <mergeCell ref="A136:A138"/>
    <mergeCell ref="B136:B138"/>
    <mergeCell ref="C136:C138"/>
    <mergeCell ref="D136:D138"/>
    <mergeCell ref="E136:E138"/>
    <mergeCell ref="F136:F138"/>
    <mergeCell ref="G136:G138"/>
    <mergeCell ref="L136:L138"/>
    <mergeCell ref="M136:M138"/>
    <mergeCell ref="F146:F147"/>
    <mergeCell ref="G146:G147"/>
    <mergeCell ref="A139:A141"/>
    <mergeCell ref="B139:B141"/>
    <mergeCell ref="C139:C141"/>
    <mergeCell ref="D139:D141"/>
    <mergeCell ref="E139:E141"/>
    <mergeCell ref="F139:F141"/>
    <mergeCell ref="G149:G151"/>
    <mergeCell ref="L149:L151"/>
    <mergeCell ref="G139:G141"/>
    <mergeCell ref="L139:L141"/>
    <mergeCell ref="M139:M141"/>
    <mergeCell ref="A146:A147"/>
    <mergeCell ref="B146:B147"/>
    <mergeCell ref="C146:C147"/>
    <mergeCell ref="D146:D147"/>
    <mergeCell ref="E146:E147"/>
    <mergeCell ref="L160:L162"/>
    <mergeCell ref="M160:M162"/>
    <mergeCell ref="L146:L147"/>
    <mergeCell ref="M146:M147"/>
    <mergeCell ref="A149:A151"/>
    <mergeCell ref="B149:B151"/>
    <mergeCell ref="C149:C151"/>
    <mergeCell ref="D149:D151"/>
    <mergeCell ref="E149:E151"/>
    <mergeCell ref="F149:F151"/>
    <mergeCell ref="A210:B210"/>
    <mergeCell ref="A211:D211"/>
    <mergeCell ref="M149:M151"/>
    <mergeCell ref="A160:A162"/>
    <mergeCell ref="B160:B162"/>
    <mergeCell ref="C160:C162"/>
    <mergeCell ref="D160:D162"/>
    <mergeCell ref="E160:E162"/>
    <mergeCell ref="F160:F162"/>
    <mergeCell ref="G160:G162"/>
  </mergeCells>
  <printOptions/>
  <pageMargins left="0.2361111111111111" right="0.2361111111111111" top="0.5513888888888889" bottom="0.7479166666666667" header="0.31527777777777777" footer="0.5118055555555555"/>
  <pageSetup fitToHeight="0" fitToWidth="1" horizontalDpi="600" verticalDpi="600" orientation="landscape" paperSize="9" scale="42" r:id="rId1"/>
  <headerFooter alignWithMargins="0">
    <oddHeader>&amp;C&amp;P</oddHeader>
  </headerFooter>
  <rowBreaks count="12" manualBreakCount="12">
    <brk id="38" max="12" man="1"/>
    <brk id="54" max="255" man="1"/>
    <brk id="62" max="255" man="1"/>
    <brk id="75" max="255" man="1"/>
    <brk id="93" max="255" man="1"/>
    <brk id="107" max="255" man="1"/>
    <brk id="135" max="12" man="1"/>
    <brk id="153" max="12" man="1"/>
    <brk id="165" max="12" man="1"/>
    <brk id="171" max="12" man="1"/>
    <brk id="183" max="12" man="1"/>
    <brk id="19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 Semuonov</dc:creator>
  <cp:keywords/>
  <dc:description/>
  <cp:lastModifiedBy>Babkina</cp:lastModifiedBy>
  <cp:lastPrinted>2023-02-15T09:23:21Z</cp:lastPrinted>
  <dcterms:created xsi:type="dcterms:W3CDTF">2006-09-15T21:00:00Z</dcterms:created>
  <dcterms:modified xsi:type="dcterms:W3CDTF">2023-05-11T07:16:08Z</dcterms:modified>
  <cp:category/>
  <cp:version/>
  <cp:contentType/>
  <cp:contentStatus/>
  <cp:revision>172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